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10" windowWidth="15075" windowHeight="7980" firstSheet="7" activeTab="14"/>
  </bookViews>
  <sheets>
    <sheet name="XT.05-06" sheetId="8" r:id="rId1"/>
    <sheet name="XT.06-07" sheetId="12" r:id="rId2"/>
    <sheet name="XT.07-08" sheetId="11" r:id="rId3"/>
    <sheet name="XT.08-09" sheetId="7" r:id="rId4"/>
    <sheet name="XT.09-10" sheetId="6" r:id="rId5"/>
    <sheet name="XT.10-11" sheetId="5" r:id="rId6"/>
    <sheet name="XT.11-12" sheetId="4" r:id="rId7"/>
    <sheet name="XT_12-13" sheetId="1" r:id="rId8"/>
    <sheet name="XT_13-14" sheetId="2" r:id="rId9"/>
    <sheet name="XT_14-15" sheetId="13" r:id="rId10"/>
    <sheet name="XT_15-16" sheetId="14" r:id="rId11"/>
    <sheet name="XT_16-17" sheetId="15" r:id="rId12"/>
    <sheet name="XT_17-18" sheetId="16" r:id="rId13"/>
    <sheet name="TNH_18-19" sheetId="17" r:id="rId14"/>
    <sheet name="TNH_19-20" sheetId="18" r:id="rId15"/>
  </sheets>
  <calcPr calcId="144525"/>
</workbook>
</file>

<file path=xl/calcChain.xml><?xml version="1.0" encoding="utf-8"?>
<calcChain xmlns="http://schemas.openxmlformats.org/spreadsheetml/2006/main">
  <c r="C6" i="18" l="1"/>
  <c r="C5" i="18"/>
  <c r="C14" i="18" l="1"/>
  <c r="B15" i="18" l="1"/>
  <c r="P4" i="18" l="1"/>
  <c r="I59" i="18" l="1"/>
  <c r="F44" i="18"/>
  <c r="D44" i="18"/>
  <c r="H44" i="18" s="1"/>
  <c r="F43" i="18"/>
  <c r="D43" i="18"/>
  <c r="H43" i="18" s="1"/>
  <c r="F42" i="18"/>
  <c r="D42" i="18"/>
  <c r="F41" i="18"/>
  <c r="D41" i="18"/>
  <c r="H41" i="18" s="1"/>
  <c r="F40" i="18"/>
  <c r="D40" i="18"/>
  <c r="H40" i="18" s="1"/>
  <c r="D39" i="18"/>
  <c r="F38" i="18"/>
  <c r="D38" i="18"/>
  <c r="F37" i="18"/>
  <c r="D37" i="18"/>
  <c r="F35" i="18"/>
  <c r="F53" i="18" s="1"/>
  <c r="D35" i="18"/>
  <c r="F34" i="18"/>
  <c r="F52" i="18" s="1"/>
  <c r="D34" i="18"/>
  <c r="F33" i="18"/>
  <c r="D33" i="18"/>
  <c r="F32" i="18"/>
  <c r="F50" i="18" s="1"/>
  <c r="D32" i="18"/>
  <c r="F31" i="18"/>
  <c r="F49" i="18" s="1"/>
  <c r="D31" i="18"/>
  <c r="D30" i="18"/>
  <c r="F29" i="18"/>
  <c r="D29" i="18"/>
  <c r="F28" i="18"/>
  <c r="D28" i="18"/>
  <c r="D46" i="18" s="1"/>
  <c r="F21" i="18"/>
  <c r="E21" i="18"/>
  <c r="D21" i="18"/>
  <c r="C21" i="18"/>
  <c r="B21" i="18"/>
  <c r="L20" i="18"/>
  <c r="L19" i="18"/>
  <c r="L18" i="18"/>
  <c r="L17" i="18"/>
  <c r="L16" i="18"/>
  <c r="K21" i="18"/>
  <c r="J21" i="18"/>
  <c r="I21" i="18"/>
  <c r="H21" i="18"/>
  <c r="F39" i="18"/>
  <c r="F36" i="18" s="1"/>
  <c r="L14" i="18"/>
  <c r="L13" i="18"/>
  <c r="F12" i="18"/>
  <c r="E12" i="18"/>
  <c r="D12" i="18"/>
  <c r="C12" i="18"/>
  <c r="B12" i="18"/>
  <c r="L11" i="18"/>
  <c r="L10" i="18"/>
  <c r="L9" i="18"/>
  <c r="L8" i="18"/>
  <c r="L7" i="18"/>
  <c r="K12" i="18"/>
  <c r="J12" i="18"/>
  <c r="J22" i="18" s="1"/>
  <c r="I12" i="18"/>
  <c r="H12" i="18"/>
  <c r="H22" i="18" s="1"/>
  <c r="L5" i="18"/>
  <c r="L4" i="18"/>
  <c r="D47" i="18" l="1"/>
  <c r="D48" i="18"/>
  <c r="F51" i="18"/>
  <c r="H42" i="18"/>
  <c r="C22" i="18"/>
  <c r="E22" i="18"/>
  <c r="L6" i="18"/>
  <c r="L12" i="18" s="1"/>
  <c r="I22" i="18"/>
  <c r="K22" i="18"/>
  <c r="B22" i="18"/>
  <c r="D22" i="18"/>
  <c r="F22" i="18"/>
  <c r="D27" i="18"/>
  <c r="F47" i="18"/>
  <c r="D49" i="18"/>
  <c r="H49" i="18" s="1"/>
  <c r="D50" i="18"/>
  <c r="H50" i="18" s="1"/>
  <c r="D51" i="18"/>
  <c r="H51" i="18" s="1"/>
  <c r="D52" i="18"/>
  <c r="H52" i="18" s="1"/>
  <c r="D53" i="18"/>
  <c r="H53" i="18" s="1"/>
  <c r="D36" i="18"/>
  <c r="H36" i="18" s="1"/>
  <c r="H38" i="18"/>
  <c r="H39" i="18"/>
  <c r="G12" i="18"/>
  <c r="G21" i="18"/>
  <c r="H29" i="18"/>
  <c r="F30" i="18"/>
  <c r="F48" i="18" s="1"/>
  <c r="H48" i="18" s="1"/>
  <c r="H31" i="18"/>
  <c r="H33" i="18"/>
  <c r="H35" i="18"/>
  <c r="H37" i="18"/>
  <c r="F46" i="18"/>
  <c r="L15" i="18"/>
  <c r="L21" i="18" s="1"/>
  <c r="H28" i="18"/>
  <c r="H32" i="18"/>
  <c r="H34" i="18"/>
  <c r="K15" i="17"/>
  <c r="K6" i="17"/>
  <c r="H47" i="18" l="1"/>
  <c r="D45" i="18"/>
  <c r="G22" i="18"/>
  <c r="H30" i="18"/>
  <c r="F45" i="18"/>
  <c r="L22" i="18"/>
  <c r="H46" i="18"/>
  <c r="H45" i="18" s="1"/>
  <c r="F27" i="18"/>
  <c r="H27" i="18" s="1"/>
  <c r="J6" i="17"/>
  <c r="J15" i="17" l="1"/>
  <c r="N26" i="17"/>
  <c r="I15" i="17" l="1"/>
  <c r="G15" i="17" l="1"/>
  <c r="G6" i="17"/>
  <c r="J12" i="17" l="1"/>
  <c r="I6" i="17"/>
  <c r="H15" i="17"/>
  <c r="F39" i="17" s="1"/>
  <c r="G12" i="17"/>
  <c r="H6" i="17"/>
  <c r="F30" i="17"/>
  <c r="H30" i="17" s="1"/>
  <c r="D32" i="17"/>
  <c r="D50" i="17"/>
  <c r="F41" i="17"/>
  <c r="H41" i="17"/>
  <c r="D41" i="17"/>
  <c r="L17" i="17"/>
  <c r="D42" i="17"/>
  <c r="F42" i="17"/>
  <c r="H42" i="17" s="1"/>
  <c r="F32" i="17"/>
  <c r="F50" i="17" s="1"/>
  <c r="D40" i="17"/>
  <c r="D31" i="17"/>
  <c r="D49" i="17"/>
  <c r="L8" i="17"/>
  <c r="I59" i="17"/>
  <c r="D35" i="17"/>
  <c r="D44" i="17"/>
  <c r="F35" i="17"/>
  <c r="F53" i="17" s="1"/>
  <c r="H53" i="17" s="1"/>
  <c r="F44" i="17"/>
  <c r="D34" i="17"/>
  <c r="H34" i="17" s="1"/>
  <c r="D43" i="17"/>
  <c r="D52" i="17"/>
  <c r="H52" i="17" s="1"/>
  <c r="F34" i="17"/>
  <c r="F43" i="17"/>
  <c r="F52" i="17"/>
  <c r="D33" i="17"/>
  <c r="F33" i="17"/>
  <c r="F51" i="17" s="1"/>
  <c r="F31" i="17"/>
  <c r="F40" i="17"/>
  <c r="F49" i="17"/>
  <c r="H49" i="17" s="1"/>
  <c r="D30" i="17"/>
  <c r="D48" i="17"/>
  <c r="D39" i="17"/>
  <c r="D29" i="17"/>
  <c r="H29" i="17" s="1"/>
  <c r="D38" i="17"/>
  <c r="H38" i="17" s="1"/>
  <c r="F29" i="17"/>
  <c r="F38" i="17"/>
  <c r="D28" i="17"/>
  <c r="D46" i="17" s="1"/>
  <c r="D37" i="17"/>
  <c r="F28" i="17"/>
  <c r="F37" i="17"/>
  <c r="H37" i="17" s="1"/>
  <c r="H43" i="17"/>
  <c r="H40" i="17"/>
  <c r="L4" i="17"/>
  <c r="L5" i="17"/>
  <c r="L7" i="17"/>
  <c r="L9" i="17"/>
  <c r="L10" i="17"/>
  <c r="L11" i="17"/>
  <c r="L13" i="17"/>
  <c r="L14" i="17"/>
  <c r="L16" i="17"/>
  <c r="L18" i="17"/>
  <c r="L19" i="17"/>
  <c r="L20" i="17"/>
  <c r="K12" i="17"/>
  <c r="K21" i="17"/>
  <c r="J21" i="17"/>
  <c r="I12" i="17"/>
  <c r="I21" i="17"/>
  <c r="I22" i="17" s="1"/>
  <c r="H12" i="17"/>
  <c r="G21" i="17"/>
  <c r="F12" i="17"/>
  <c r="F21" i="17"/>
  <c r="F22" i="17"/>
  <c r="E12" i="17"/>
  <c r="E21" i="17"/>
  <c r="E22" i="17" s="1"/>
  <c r="D12" i="17"/>
  <c r="D21" i="17"/>
  <c r="D22" i="17"/>
  <c r="C12" i="17"/>
  <c r="C21" i="17"/>
  <c r="C22" i="17" s="1"/>
  <c r="B12" i="17"/>
  <c r="B21" i="17"/>
  <c r="B22" i="17"/>
  <c r="I14" i="16"/>
  <c r="I19" i="16"/>
  <c r="I6" i="16"/>
  <c r="L4" i="16"/>
  <c r="L5" i="16"/>
  <c r="H6" i="16"/>
  <c r="L7" i="16"/>
  <c r="L8" i="16"/>
  <c r="L9" i="16"/>
  <c r="L10" i="16"/>
  <c r="L12" i="16"/>
  <c r="L13" i="16"/>
  <c r="H14" i="16"/>
  <c r="L15" i="16"/>
  <c r="L16" i="16"/>
  <c r="L17" i="16"/>
  <c r="L18" i="16"/>
  <c r="F36" i="16"/>
  <c r="F37" i="16"/>
  <c r="F38" i="16"/>
  <c r="F39" i="16"/>
  <c r="F47" i="16"/>
  <c r="F40" i="16"/>
  <c r="F41" i="16"/>
  <c r="F49" i="16"/>
  <c r="F35" i="16"/>
  <c r="F28" i="16"/>
  <c r="H28" i="16"/>
  <c r="F30" i="16"/>
  <c r="H30" i="16"/>
  <c r="F31" i="16"/>
  <c r="F32" i="16"/>
  <c r="H32" i="16"/>
  <c r="F33" i="16"/>
  <c r="F27" i="16"/>
  <c r="D36" i="16"/>
  <c r="D37" i="16"/>
  <c r="D38" i="16"/>
  <c r="D39" i="16"/>
  <c r="D40" i="16"/>
  <c r="D41" i="16"/>
  <c r="D35" i="16"/>
  <c r="D33" i="16"/>
  <c r="D49" i="16"/>
  <c r="D27" i="16"/>
  <c r="D43" i="16"/>
  <c r="D32" i="16"/>
  <c r="D31" i="16"/>
  <c r="D30" i="16"/>
  <c r="D29" i="16"/>
  <c r="D28" i="16"/>
  <c r="D26" i="16"/>
  <c r="F48" i="16"/>
  <c r="F46" i="16"/>
  <c r="H46" i="16"/>
  <c r="F44" i="16"/>
  <c r="H44" i="16"/>
  <c r="D47" i="16"/>
  <c r="D48" i="16"/>
  <c r="D46" i="16"/>
  <c r="D45" i="16"/>
  <c r="D44" i="16"/>
  <c r="H47" i="16"/>
  <c r="D34" i="16"/>
  <c r="H31" i="16"/>
  <c r="H33" i="16"/>
  <c r="B19" i="16"/>
  <c r="B20" i="16"/>
  <c r="B11" i="16"/>
  <c r="C11" i="16"/>
  <c r="C19" i="16"/>
  <c r="C20" i="16"/>
  <c r="D11" i="16"/>
  <c r="D19" i="16"/>
  <c r="D20" i="16"/>
  <c r="E11" i="16"/>
  <c r="E19" i="16"/>
  <c r="E20" i="16"/>
  <c r="F11" i="16"/>
  <c r="F19" i="16"/>
  <c r="F20" i="16"/>
  <c r="G11" i="16"/>
  <c r="G19" i="16"/>
  <c r="G20" i="16"/>
  <c r="H19" i="16"/>
  <c r="I11" i="16"/>
  <c r="I20" i="16"/>
  <c r="J11" i="16"/>
  <c r="J19" i="16"/>
  <c r="J20" i="16"/>
  <c r="K11" i="16"/>
  <c r="K19" i="16"/>
  <c r="K20" i="16"/>
  <c r="I55" i="16"/>
  <c r="H48" i="16"/>
  <c r="H41" i="16"/>
  <c r="H40" i="16"/>
  <c r="H38" i="16"/>
  <c r="H36" i="16"/>
  <c r="H35" i="16"/>
  <c r="I68" i="15"/>
  <c r="G17" i="15"/>
  <c r="G25" i="15"/>
  <c r="H43" i="15"/>
  <c r="D42" i="15"/>
  <c r="F42" i="15"/>
  <c r="H36" i="15"/>
  <c r="D34" i="15"/>
  <c r="F34" i="15"/>
  <c r="H34" i="15"/>
  <c r="F51" i="15"/>
  <c r="F43" i="15"/>
  <c r="F35" i="15"/>
  <c r="F59" i="15"/>
  <c r="D50" i="15"/>
  <c r="D51" i="15"/>
  <c r="H51" i="15"/>
  <c r="D43" i="15"/>
  <c r="D35" i="15"/>
  <c r="L6" i="15"/>
  <c r="L4" i="15"/>
  <c r="L21" i="15"/>
  <c r="L14" i="15"/>
  <c r="L7" i="15"/>
  <c r="L23" i="15"/>
  <c r="D54" i="15"/>
  <c r="D62" i="15"/>
  <c r="F54" i="15"/>
  <c r="F62" i="15"/>
  <c r="D37" i="15"/>
  <c r="D45" i="15"/>
  <c r="D53" i="15"/>
  <c r="H53" i="15"/>
  <c r="F37" i="15"/>
  <c r="F45" i="15"/>
  <c r="F53" i="15"/>
  <c r="D36" i="15"/>
  <c r="D44" i="15"/>
  <c r="D52" i="15"/>
  <c r="D60" i="15"/>
  <c r="F36" i="15"/>
  <c r="F44" i="15"/>
  <c r="F52" i="15"/>
  <c r="F60" i="15"/>
  <c r="F50" i="15"/>
  <c r="D33" i="15"/>
  <c r="D41" i="15"/>
  <c r="D49" i="15"/>
  <c r="D57" i="15"/>
  <c r="F33" i="15"/>
  <c r="F41" i="15"/>
  <c r="F39" i="15"/>
  <c r="F49" i="15"/>
  <c r="F57" i="15"/>
  <c r="D32" i="15"/>
  <c r="D40" i="15"/>
  <c r="D48" i="15"/>
  <c r="F32" i="15"/>
  <c r="F40" i="15"/>
  <c r="F48" i="15"/>
  <c r="F47" i="15"/>
  <c r="H54" i="15"/>
  <c r="H52" i="15"/>
  <c r="H49" i="15"/>
  <c r="D47" i="15"/>
  <c r="H47" i="15"/>
  <c r="H46" i="15"/>
  <c r="H45" i="15"/>
  <c r="H41" i="15"/>
  <c r="H40" i="15"/>
  <c r="D39" i="15"/>
  <c r="H39" i="15"/>
  <c r="H38" i="15"/>
  <c r="H37" i="15"/>
  <c r="H33" i="15"/>
  <c r="F31" i="15"/>
  <c r="L5" i="15"/>
  <c r="L8" i="15"/>
  <c r="L9" i="15"/>
  <c r="L10" i="15"/>
  <c r="L26" i="15"/>
  <c r="L11" i="15"/>
  <c r="L12" i="15"/>
  <c r="L13" i="15"/>
  <c r="L15" i="15"/>
  <c r="L16" i="15"/>
  <c r="L17" i="15"/>
  <c r="L18" i="15"/>
  <c r="L19" i="15"/>
  <c r="L20" i="15"/>
  <c r="L22" i="15"/>
  <c r="L24" i="15"/>
  <c r="L25" i="15"/>
  <c r="K10" i="15"/>
  <c r="K26" i="15"/>
  <c r="K17" i="15"/>
  <c r="K25" i="15"/>
  <c r="J10" i="15"/>
  <c r="J26" i="15"/>
  <c r="J17" i="15"/>
  <c r="J25" i="15"/>
  <c r="I10" i="15"/>
  <c r="I26" i="15"/>
  <c r="I17" i="15"/>
  <c r="I25" i="15"/>
  <c r="H10" i="15"/>
  <c r="H26" i="15"/>
  <c r="H17" i="15"/>
  <c r="H25" i="15"/>
  <c r="G10" i="15"/>
  <c r="G26" i="15"/>
  <c r="F10" i="15"/>
  <c r="F17" i="15"/>
  <c r="F25" i="15"/>
  <c r="F26" i="15"/>
  <c r="E10" i="15"/>
  <c r="E17" i="15"/>
  <c r="E25" i="15"/>
  <c r="E26" i="15"/>
  <c r="D10" i="15"/>
  <c r="D17" i="15"/>
  <c r="D25" i="15"/>
  <c r="D26" i="15"/>
  <c r="C10" i="15"/>
  <c r="C17" i="15"/>
  <c r="C25" i="15"/>
  <c r="C26" i="15"/>
  <c r="B10" i="15"/>
  <c r="B17" i="15"/>
  <c r="B25" i="15"/>
  <c r="B26" i="15"/>
  <c r="F31" i="14"/>
  <c r="F45" i="14"/>
  <c r="F38" i="14"/>
  <c r="F52" i="14"/>
  <c r="F44" i="14"/>
  <c r="F37" i="14"/>
  <c r="F32" i="14"/>
  <c r="F53" i="14"/>
  <c r="F39" i="14"/>
  <c r="F46" i="14"/>
  <c r="F43" i="14"/>
  <c r="L17" i="14"/>
  <c r="F30" i="14"/>
  <c r="F51" i="14"/>
  <c r="D37" i="14"/>
  <c r="D44" i="14"/>
  <c r="D42" i="14"/>
  <c r="F36" i="14"/>
  <c r="F50" i="14"/>
  <c r="F49" i="14"/>
  <c r="F29" i="14"/>
  <c r="D36" i="14"/>
  <c r="D35" i="14"/>
  <c r="H35" i="14"/>
  <c r="D43" i="14"/>
  <c r="F48" i="14"/>
  <c r="F55" i="14"/>
  <c r="D55" i="14"/>
  <c r="H55" i="14"/>
  <c r="D53" i="14"/>
  <c r="H44" i="14"/>
  <c r="H46" i="14"/>
  <c r="H48" i="14"/>
  <c r="H43" i="14"/>
  <c r="H37" i="14"/>
  <c r="H41" i="14"/>
  <c r="H36" i="14"/>
  <c r="F35" i="14"/>
  <c r="H32" i="14"/>
  <c r="H34" i="14"/>
  <c r="F28" i="14"/>
  <c r="F47" i="14"/>
  <c r="F54" i="14"/>
  <c r="D48" i="14"/>
  <c r="D47" i="14"/>
  <c r="H47" i="14"/>
  <c r="D46" i="14"/>
  <c r="D45" i="14"/>
  <c r="H45" i="14"/>
  <c r="F40" i="14"/>
  <c r="D40" i="14"/>
  <c r="H40" i="14"/>
  <c r="D39" i="14"/>
  <c r="H39" i="14"/>
  <c r="D38" i="14"/>
  <c r="H38" i="14"/>
  <c r="F33" i="14"/>
  <c r="D30" i="14"/>
  <c r="D51" i="14"/>
  <c r="H51" i="14"/>
  <c r="D33" i="14"/>
  <c r="D54" i="14"/>
  <c r="H54" i="14"/>
  <c r="D32" i="14"/>
  <c r="D31" i="14"/>
  <c r="D52" i="14"/>
  <c r="H52" i="14"/>
  <c r="D29" i="14"/>
  <c r="H29" i="14"/>
  <c r="B15" i="14"/>
  <c r="C15" i="14"/>
  <c r="D15" i="14"/>
  <c r="D23" i="14"/>
  <c r="E15" i="14"/>
  <c r="F15" i="14"/>
  <c r="F23" i="14"/>
  <c r="G15" i="14"/>
  <c r="H15" i="14"/>
  <c r="H23" i="14"/>
  <c r="I15" i="14"/>
  <c r="J15" i="14"/>
  <c r="J23" i="14"/>
  <c r="K15" i="14"/>
  <c r="L5" i="14"/>
  <c r="L9" i="14"/>
  <c r="L23" i="14"/>
  <c r="L4" i="14"/>
  <c r="L6" i="14"/>
  <c r="L7" i="14"/>
  <c r="L8" i="14"/>
  <c r="L11" i="14"/>
  <c r="L15" i="14"/>
  <c r="L10" i="14"/>
  <c r="L12" i="14"/>
  <c r="L13" i="14"/>
  <c r="L14" i="14"/>
  <c r="C9" i="14"/>
  <c r="C23" i="14"/>
  <c r="D9" i="14"/>
  <c r="E9" i="14"/>
  <c r="E23" i="14"/>
  <c r="F9" i="14"/>
  <c r="G9" i="14"/>
  <c r="G23" i="14"/>
  <c r="H9" i="14"/>
  <c r="I9" i="14"/>
  <c r="I23" i="14"/>
  <c r="J9" i="14"/>
  <c r="K9" i="14"/>
  <c r="K23" i="14"/>
  <c r="B9" i="14"/>
  <c r="C22" i="14"/>
  <c r="D22" i="14"/>
  <c r="E22" i="14"/>
  <c r="F22" i="14"/>
  <c r="G22" i="14"/>
  <c r="H22" i="14"/>
  <c r="I22" i="14"/>
  <c r="J22" i="14"/>
  <c r="K22" i="14"/>
  <c r="L21" i="14"/>
  <c r="L18" i="14"/>
  <c r="L16" i="14"/>
  <c r="L22" i="14"/>
  <c r="L19" i="14"/>
  <c r="L20" i="14"/>
  <c r="B22" i="14"/>
  <c r="B23" i="14"/>
  <c r="F36" i="13"/>
  <c r="F57" i="13"/>
  <c r="F37" i="13"/>
  <c r="E16" i="13"/>
  <c r="F16" i="13"/>
  <c r="F6" i="13"/>
  <c r="E6" i="13"/>
  <c r="D16" i="13"/>
  <c r="D6" i="13"/>
  <c r="C16" i="13"/>
  <c r="C6" i="13"/>
  <c r="B16" i="13"/>
  <c r="D42" i="13"/>
  <c r="D38" i="13"/>
  <c r="D48" i="13"/>
  <c r="D58" i="13"/>
  <c r="H58" i="13"/>
  <c r="F38" i="13"/>
  <c r="F48" i="13"/>
  <c r="F58" i="13"/>
  <c r="D37" i="13"/>
  <c r="D47" i="13"/>
  <c r="D57" i="13"/>
  <c r="F47" i="13"/>
  <c r="H57" i="13"/>
  <c r="D36" i="13"/>
  <c r="D46" i="13"/>
  <c r="D56" i="13"/>
  <c r="F46" i="13"/>
  <c r="F56" i="13"/>
  <c r="D35" i="13"/>
  <c r="D45" i="13"/>
  <c r="D55" i="13"/>
  <c r="H55" i="13"/>
  <c r="F35" i="13"/>
  <c r="F45" i="13"/>
  <c r="F55" i="13"/>
  <c r="D34" i="13"/>
  <c r="D44" i="13"/>
  <c r="D54" i="13"/>
  <c r="F34" i="13"/>
  <c r="F44" i="13"/>
  <c r="F54" i="13"/>
  <c r="H54" i="13"/>
  <c r="D33" i="13"/>
  <c r="D43" i="13"/>
  <c r="D53" i="13"/>
  <c r="H53" i="13"/>
  <c r="F33" i="13"/>
  <c r="H33" i="13"/>
  <c r="F43" i="13"/>
  <c r="F53" i="13"/>
  <c r="D32" i="13"/>
  <c r="F32" i="13"/>
  <c r="F42" i="13"/>
  <c r="F52" i="13"/>
  <c r="D31" i="13"/>
  <c r="D41" i="13"/>
  <c r="D51" i="13"/>
  <c r="H51" i="13"/>
  <c r="F31" i="13"/>
  <c r="H31" i="13"/>
  <c r="F41" i="13"/>
  <c r="F51" i="13"/>
  <c r="D30" i="13"/>
  <c r="D29" i="13"/>
  <c r="D40" i="13"/>
  <c r="D50" i="13"/>
  <c r="F30" i="13"/>
  <c r="F40" i="13"/>
  <c r="F50" i="13"/>
  <c r="H48" i="13"/>
  <c r="H47" i="13"/>
  <c r="H46" i="13"/>
  <c r="H45" i="13"/>
  <c r="H44" i="13"/>
  <c r="H40" i="13"/>
  <c r="F39" i="13"/>
  <c r="H38" i="13"/>
  <c r="H37" i="13"/>
  <c r="H36" i="13"/>
  <c r="H35" i="13"/>
  <c r="H34" i="13"/>
  <c r="H32" i="13"/>
  <c r="H30" i="13"/>
  <c r="H29" i="13"/>
  <c r="F29" i="13"/>
  <c r="L4" i="13"/>
  <c r="L13" i="13"/>
  <c r="L24" i="13"/>
  <c r="L5" i="13"/>
  <c r="L6" i="13"/>
  <c r="L7" i="13"/>
  <c r="L8" i="13"/>
  <c r="L9" i="13"/>
  <c r="L10" i="13"/>
  <c r="L11" i="13"/>
  <c r="L12" i="13"/>
  <c r="L14" i="13"/>
  <c r="L23" i="13"/>
  <c r="L15" i="13"/>
  <c r="L16" i="13"/>
  <c r="L17" i="13"/>
  <c r="L18" i="13"/>
  <c r="L19" i="13"/>
  <c r="L20" i="13"/>
  <c r="L21" i="13"/>
  <c r="L22" i="13"/>
  <c r="K13" i="13"/>
  <c r="K23" i="13"/>
  <c r="K24" i="13"/>
  <c r="J13" i="13"/>
  <c r="J23" i="13"/>
  <c r="J24" i="13"/>
  <c r="I13" i="13"/>
  <c r="I23" i="13"/>
  <c r="I24" i="13"/>
  <c r="H13" i="13"/>
  <c r="H23" i="13"/>
  <c r="H24" i="13"/>
  <c r="G13" i="13"/>
  <c r="G23" i="13"/>
  <c r="G24" i="13"/>
  <c r="F13" i="13"/>
  <c r="F23" i="13"/>
  <c r="F24" i="13"/>
  <c r="E13" i="13"/>
  <c r="E23" i="13"/>
  <c r="E24" i="13"/>
  <c r="D13" i="13"/>
  <c r="D23" i="13"/>
  <c r="D24" i="13"/>
  <c r="C13" i="13"/>
  <c r="C23" i="13"/>
  <c r="C24" i="13"/>
  <c r="B13" i="13"/>
  <c r="B23" i="13"/>
  <c r="B24" i="13"/>
  <c r="K18" i="2"/>
  <c r="K16" i="2"/>
  <c r="K6" i="2"/>
  <c r="K23" i="2"/>
  <c r="K13" i="2"/>
  <c r="K24" i="2"/>
  <c r="F41" i="2"/>
  <c r="F40" i="2"/>
  <c r="F35" i="2"/>
  <c r="F55" i="2"/>
  <c r="F34" i="2"/>
  <c r="F33" i="2"/>
  <c r="F31" i="2"/>
  <c r="F30" i="2"/>
  <c r="F44" i="2"/>
  <c r="F54" i="2"/>
  <c r="I6" i="2"/>
  <c r="G16" i="2"/>
  <c r="F42" i="2"/>
  <c r="F39" i="2"/>
  <c r="D42" i="1"/>
  <c r="D32" i="1"/>
  <c r="H6" i="2"/>
  <c r="F45" i="2"/>
  <c r="G6" i="2"/>
  <c r="F32" i="2"/>
  <c r="E16" i="2"/>
  <c r="E6" i="2"/>
  <c r="D16" i="2"/>
  <c r="D42" i="2"/>
  <c r="D15" i="2"/>
  <c r="D14" i="2"/>
  <c r="D38" i="2"/>
  <c r="D48" i="2"/>
  <c r="D58" i="2"/>
  <c r="H58" i="2"/>
  <c r="F38" i="2"/>
  <c r="F48" i="2"/>
  <c r="F58" i="2"/>
  <c r="D37" i="2"/>
  <c r="D47" i="2"/>
  <c r="D57" i="2"/>
  <c r="F37" i="2"/>
  <c r="F47" i="2"/>
  <c r="F57" i="2"/>
  <c r="H57" i="2"/>
  <c r="D36" i="2"/>
  <c r="D46" i="2"/>
  <c r="D56" i="2"/>
  <c r="H56" i="2"/>
  <c r="F36" i="2"/>
  <c r="F46" i="2"/>
  <c r="F56" i="2"/>
  <c r="D35" i="2"/>
  <c r="H35" i="2"/>
  <c r="D45" i="2"/>
  <c r="D55" i="2"/>
  <c r="H55" i="2"/>
  <c r="D34" i="2"/>
  <c r="D44" i="2"/>
  <c r="D54" i="2"/>
  <c r="D33" i="2"/>
  <c r="H33" i="2"/>
  <c r="D43" i="2"/>
  <c r="D53" i="2"/>
  <c r="H53" i="2"/>
  <c r="F43" i="2"/>
  <c r="F53" i="2"/>
  <c r="D32" i="2"/>
  <c r="D31" i="2"/>
  <c r="H31" i="2"/>
  <c r="D41" i="2"/>
  <c r="D51" i="2"/>
  <c r="F51" i="2"/>
  <c r="H51" i="2"/>
  <c r="D30" i="2"/>
  <c r="D40" i="2"/>
  <c r="D50" i="2"/>
  <c r="F50" i="2"/>
  <c r="H48" i="2"/>
  <c r="H47" i="2"/>
  <c r="H45" i="2"/>
  <c r="H44" i="2"/>
  <c r="H43" i="2"/>
  <c r="H41" i="2"/>
  <c r="H38" i="2"/>
  <c r="H37" i="2"/>
  <c r="H36" i="2"/>
  <c r="H34" i="2"/>
  <c r="H30" i="2"/>
  <c r="L4" i="2"/>
  <c r="L13" i="2"/>
  <c r="L5" i="2"/>
  <c r="L6" i="2"/>
  <c r="L7" i="2"/>
  <c r="L8" i="2"/>
  <c r="L9" i="2"/>
  <c r="L10" i="2"/>
  <c r="L11" i="2"/>
  <c r="L12" i="2"/>
  <c r="L14" i="2"/>
  <c r="L23" i="2"/>
  <c r="L15" i="2"/>
  <c r="L16" i="2"/>
  <c r="L17" i="2"/>
  <c r="L18" i="2"/>
  <c r="L19" i="2"/>
  <c r="L20" i="2"/>
  <c r="L21" i="2"/>
  <c r="L22" i="2"/>
  <c r="J13" i="2"/>
  <c r="J23" i="2"/>
  <c r="J24" i="2"/>
  <c r="I13" i="2"/>
  <c r="I23" i="2"/>
  <c r="I24" i="2"/>
  <c r="H13" i="2"/>
  <c r="H23" i="2"/>
  <c r="H24" i="2"/>
  <c r="G13" i="2"/>
  <c r="G23" i="2"/>
  <c r="G24" i="2"/>
  <c r="F13" i="2"/>
  <c r="F23" i="2"/>
  <c r="F24" i="2"/>
  <c r="E13" i="2"/>
  <c r="E23" i="2"/>
  <c r="E24" i="2"/>
  <c r="D13" i="2"/>
  <c r="D23" i="2"/>
  <c r="D24" i="2"/>
  <c r="C13" i="2"/>
  <c r="C23" i="2"/>
  <c r="C24" i="2"/>
  <c r="B13" i="2"/>
  <c r="B23" i="2"/>
  <c r="B24" i="2"/>
  <c r="F55" i="1"/>
  <c r="K20" i="1"/>
  <c r="K6" i="1"/>
  <c r="F37" i="1"/>
  <c r="F45" i="1"/>
  <c r="D45" i="1"/>
  <c r="H45" i="1"/>
  <c r="F35" i="1"/>
  <c r="H35" i="1"/>
  <c r="D35" i="1"/>
  <c r="D34" i="1"/>
  <c r="L19" i="1"/>
  <c r="L9" i="1"/>
  <c r="J23" i="1"/>
  <c r="I16" i="1"/>
  <c r="I6" i="1"/>
  <c r="D35" i="8"/>
  <c r="D44" i="8"/>
  <c r="D53" i="8"/>
  <c r="F35" i="8"/>
  <c r="F44" i="8"/>
  <c r="F53" i="8"/>
  <c r="H53" i="8"/>
  <c r="D34" i="8"/>
  <c r="D43" i="8"/>
  <c r="D52" i="8"/>
  <c r="H52" i="8"/>
  <c r="F34" i="8"/>
  <c r="F43" i="8"/>
  <c r="F52" i="8"/>
  <c r="D33" i="8"/>
  <c r="D42" i="8"/>
  <c r="D51" i="8"/>
  <c r="F33" i="8"/>
  <c r="F42" i="8"/>
  <c r="F51" i="8"/>
  <c r="H51" i="8"/>
  <c r="D32" i="8"/>
  <c r="D41" i="8"/>
  <c r="D50" i="8"/>
  <c r="H50" i="8"/>
  <c r="F32" i="8"/>
  <c r="F41" i="8"/>
  <c r="F50" i="8"/>
  <c r="D31" i="8"/>
  <c r="D40" i="8"/>
  <c r="D49" i="8"/>
  <c r="F31" i="8"/>
  <c r="F40" i="8"/>
  <c r="F49" i="8"/>
  <c r="H49" i="8"/>
  <c r="D30" i="8"/>
  <c r="D39" i="8"/>
  <c r="D48" i="8"/>
  <c r="H48" i="8"/>
  <c r="F30" i="8"/>
  <c r="H30" i="8"/>
  <c r="F39" i="8"/>
  <c r="F48" i="8"/>
  <c r="D29" i="8"/>
  <c r="D38" i="8"/>
  <c r="D47" i="8"/>
  <c r="F29" i="8"/>
  <c r="F38" i="8"/>
  <c r="F47" i="8"/>
  <c r="H47" i="8"/>
  <c r="D28" i="8"/>
  <c r="D37" i="8"/>
  <c r="D46" i="8"/>
  <c r="F28" i="8"/>
  <c r="H28" i="8"/>
  <c r="H27" i="8"/>
  <c r="F37" i="8"/>
  <c r="F46" i="8"/>
  <c r="H44" i="8"/>
  <c r="H43" i="8"/>
  <c r="H42" i="8"/>
  <c r="H41" i="8"/>
  <c r="H39" i="8"/>
  <c r="H37" i="8"/>
  <c r="F36" i="8"/>
  <c r="H35" i="8"/>
  <c r="H34" i="8"/>
  <c r="H33" i="8"/>
  <c r="H32" i="8"/>
  <c r="H31" i="8"/>
  <c r="H29" i="8"/>
  <c r="D27" i="8"/>
  <c r="D35" i="12"/>
  <c r="D44" i="12"/>
  <c r="D53" i="12"/>
  <c r="H53" i="12"/>
  <c r="F35" i="12"/>
  <c r="F44" i="12"/>
  <c r="F53" i="12"/>
  <c r="D34" i="12"/>
  <c r="D43" i="12"/>
  <c r="D52" i="12"/>
  <c r="F34" i="12"/>
  <c r="F43" i="12"/>
  <c r="F52" i="12"/>
  <c r="H52" i="12"/>
  <c r="D33" i="12"/>
  <c r="D42" i="12"/>
  <c r="D51" i="12"/>
  <c r="H51" i="12"/>
  <c r="F33" i="12"/>
  <c r="F42" i="12"/>
  <c r="F51" i="12"/>
  <c r="D32" i="12"/>
  <c r="D41" i="12"/>
  <c r="D50" i="12"/>
  <c r="F32" i="12"/>
  <c r="F41" i="12"/>
  <c r="F50" i="12"/>
  <c r="H50" i="12"/>
  <c r="D31" i="12"/>
  <c r="D40" i="12"/>
  <c r="D49" i="12"/>
  <c r="H49" i="12"/>
  <c r="F31" i="12"/>
  <c r="F40" i="12"/>
  <c r="F49" i="12"/>
  <c r="D30" i="12"/>
  <c r="D39" i="12"/>
  <c r="D48" i="12"/>
  <c r="F30" i="12"/>
  <c r="F39" i="12"/>
  <c r="F48" i="12"/>
  <c r="H48" i="12"/>
  <c r="D29" i="12"/>
  <c r="D38" i="12"/>
  <c r="D47" i="12"/>
  <c r="H47" i="12"/>
  <c r="F29" i="12"/>
  <c r="F38" i="12"/>
  <c r="F47" i="12"/>
  <c r="D28" i="12"/>
  <c r="H28" i="12"/>
  <c r="H27" i="12"/>
  <c r="D37" i="12"/>
  <c r="D46" i="12"/>
  <c r="D45" i="12"/>
  <c r="F28" i="12"/>
  <c r="F37" i="12"/>
  <c r="H44" i="12"/>
  <c r="H43" i="12"/>
  <c r="H42" i="12"/>
  <c r="H41" i="12"/>
  <c r="H40" i="12"/>
  <c r="H38" i="12"/>
  <c r="F36" i="12"/>
  <c r="H35" i="12"/>
  <c r="H34" i="12"/>
  <c r="H33" i="12"/>
  <c r="H32" i="12"/>
  <c r="H31" i="12"/>
  <c r="H30" i="12"/>
  <c r="H29" i="12"/>
  <c r="F27" i="12"/>
  <c r="D27" i="12"/>
  <c r="D35" i="11"/>
  <c r="D44" i="11"/>
  <c r="D53" i="11"/>
  <c r="H53" i="11"/>
  <c r="F35" i="11"/>
  <c r="H35" i="11"/>
  <c r="F44" i="11"/>
  <c r="F53" i="11"/>
  <c r="D34" i="11"/>
  <c r="D43" i="11"/>
  <c r="D52" i="11"/>
  <c r="F34" i="11"/>
  <c r="F43" i="11"/>
  <c r="F52" i="11"/>
  <c r="H52" i="11"/>
  <c r="D33" i="11"/>
  <c r="D42" i="11"/>
  <c r="D51" i="11"/>
  <c r="H51" i="11"/>
  <c r="F33" i="11"/>
  <c r="H33" i="11"/>
  <c r="F42" i="11"/>
  <c r="F51" i="11"/>
  <c r="D32" i="11"/>
  <c r="D41" i="11"/>
  <c r="D50" i="11"/>
  <c r="F32" i="11"/>
  <c r="F41" i="11"/>
  <c r="F50" i="11"/>
  <c r="H50" i="11"/>
  <c r="D31" i="11"/>
  <c r="D40" i="11"/>
  <c r="D49" i="11"/>
  <c r="H49" i="11"/>
  <c r="F31" i="11"/>
  <c r="H31" i="11"/>
  <c r="F40" i="11"/>
  <c r="F49" i="11"/>
  <c r="D30" i="11"/>
  <c r="D39" i="11"/>
  <c r="D48" i="11"/>
  <c r="F30" i="11"/>
  <c r="F39" i="11"/>
  <c r="F48" i="11"/>
  <c r="H48" i="11"/>
  <c r="D29" i="11"/>
  <c r="D38" i="11"/>
  <c r="D47" i="11"/>
  <c r="H47" i="11"/>
  <c r="F29" i="11"/>
  <c r="H29" i="11"/>
  <c r="F38" i="11"/>
  <c r="F47" i="11"/>
  <c r="D28" i="11"/>
  <c r="D27" i="11"/>
  <c r="D37" i="11"/>
  <c r="D46" i="11"/>
  <c r="D45" i="11"/>
  <c r="F28" i="11"/>
  <c r="F37" i="11"/>
  <c r="F46" i="11"/>
  <c r="H44" i="11"/>
  <c r="H42" i="11"/>
  <c r="H40" i="11"/>
  <c r="H38" i="11"/>
  <c r="D36" i="11"/>
  <c r="H34" i="11"/>
  <c r="H32" i="11"/>
  <c r="H30" i="11"/>
  <c r="H28" i="11"/>
  <c r="H27" i="11"/>
  <c r="F27" i="11"/>
  <c r="D35" i="7"/>
  <c r="D44" i="7"/>
  <c r="D53" i="7"/>
  <c r="F35" i="7"/>
  <c r="F44" i="7"/>
  <c r="F53" i="7"/>
  <c r="H53" i="7"/>
  <c r="D34" i="7"/>
  <c r="D43" i="7"/>
  <c r="D52" i="7"/>
  <c r="H52" i="7"/>
  <c r="F34" i="7"/>
  <c r="H34" i="7"/>
  <c r="F43" i="7"/>
  <c r="F52" i="7"/>
  <c r="D33" i="7"/>
  <c r="D42" i="7"/>
  <c r="D51" i="7"/>
  <c r="F33" i="7"/>
  <c r="F42" i="7"/>
  <c r="F51" i="7"/>
  <c r="H51" i="7"/>
  <c r="D32" i="7"/>
  <c r="D41" i="7"/>
  <c r="D50" i="7"/>
  <c r="H50" i="7"/>
  <c r="F32" i="7"/>
  <c r="H32" i="7"/>
  <c r="F41" i="7"/>
  <c r="F50" i="7"/>
  <c r="D31" i="7"/>
  <c r="D40" i="7"/>
  <c r="D49" i="7"/>
  <c r="F31" i="7"/>
  <c r="F40" i="7"/>
  <c r="F49" i="7"/>
  <c r="H49" i="7"/>
  <c r="D30" i="7"/>
  <c r="D39" i="7"/>
  <c r="D48" i="7"/>
  <c r="H48" i="7"/>
  <c r="F30" i="7"/>
  <c r="H30" i="7"/>
  <c r="F39" i="7"/>
  <c r="F48" i="7"/>
  <c r="D29" i="7"/>
  <c r="D38" i="7"/>
  <c r="D47" i="7"/>
  <c r="F29" i="7"/>
  <c r="F38" i="7"/>
  <c r="F47" i="7"/>
  <c r="H47" i="7"/>
  <c r="D28" i="7"/>
  <c r="D37" i="7"/>
  <c r="D46" i="7"/>
  <c r="F28" i="7"/>
  <c r="H28" i="7"/>
  <c r="H27" i="7"/>
  <c r="F37" i="7"/>
  <c r="F46" i="7"/>
  <c r="F45" i="7"/>
  <c r="H43" i="7"/>
  <c r="H41" i="7"/>
  <c r="H39" i="7"/>
  <c r="H37" i="7"/>
  <c r="F36" i="7"/>
  <c r="H35" i="7"/>
  <c r="H33" i="7"/>
  <c r="H31" i="7"/>
  <c r="H29" i="7"/>
  <c r="D27" i="7"/>
  <c r="D35" i="6"/>
  <c r="D44" i="6"/>
  <c r="D53" i="6"/>
  <c r="H53" i="6"/>
  <c r="F35" i="6"/>
  <c r="H35" i="6"/>
  <c r="F44" i="6"/>
  <c r="F53" i="6"/>
  <c r="D34" i="6"/>
  <c r="D43" i="6"/>
  <c r="D52" i="6"/>
  <c r="F34" i="6"/>
  <c r="F43" i="6"/>
  <c r="F52" i="6"/>
  <c r="H52" i="6"/>
  <c r="D33" i="6"/>
  <c r="D42" i="6"/>
  <c r="D51" i="6"/>
  <c r="H51" i="6"/>
  <c r="F33" i="6"/>
  <c r="H33" i="6"/>
  <c r="F42" i="6"/>
  <c r="F51" i="6"/>
  <c r="D32" i="6"/>
  <c r="D41" i="6"/>
  <c r="D50" i="6"/>
  <c r="F32" i="6"/>
  <c r="F41" i="6"/>
  <c r="F50" i="6"/>
  <c r="H50" i="6"/>
  <c r="D31" i="6"/>
  <c r="D40" i="6"/>
  <c r="D49" i="6"/>
  <c r="H49" i="6"/>
  <c r="F31" i="6"/>
  <c r="H31" i="6"/>
  <c r="F40" i="6"/>
  <c r="F49" i="6"/>
  <c r="D30" i="6"/>
  <c r="D39" i="6"/>
  <c r="D48" i="6"/>
  <c r="F30" i="6"/>
  <c r="F39" i="6"/>
  <c r="F48" i="6"/>
  <c r="H48" i="6"/>
  <c r="D29" i="6"/>
  <c r="D38" i="6"/>
  <c r="D47" i="6"/>
  <c r="H47" i="6"/>
  <c r="F29" i="6"/>
  <c r="H29" i="6"/>
  <c r="F38" i="6"/>
  <c r="F47" i="6"/>
  <c r="D28" i="6"/>
  <c r="D27" i="6"/>
  <c r="D37" i="6"/>
  <c r="D46" i="6"/>
  <c r="D45" i="6"/>
  <c r="F28" i="6"/>
  <c r="F37" i="6"/>
  <c r="F46" i="6"/>
  <c r="H44" i="6"/>
  <c r="H42" i="6"/>
  <c r="H40" i="6"/>
  <c r="H38" i="6"/>
  <c r="D36" i="6"/>
  <c r="H34" i="6"/>
  <c r="H32" i="6"/>
  <c r="H30" i="6"/>
  <c r="H28" i="6"/>
  <c r="H27" i="6"/>
  <c r="F27" i="6"/>
  <c r="D35" i="5"/>
  <c r="D44" i="5"/>
  <c r="D53" i="5"/>
  <c r="F35" i="5"/>
  <c r="F44" i="5"/>
  <c r="F53" i="5"/>
  <c r="H53" i="5"/>
  <c r="D34" i="5"/>
  <c r="D43" i="5"/>
  <c r="D52" i="5"/>
  <c r="H52" i="5"/>
  <c r="F34" i="5"/>
  <c r="H34" i="5"/>
  <c r="F43" i="5"/>
  <c r="F52" i="5"/>
  <c r="D33" i="5"/>
  <c r="D42" i="5"/>
  <c r="D51" i="5"/>
  <c r="F33" i="5"/>
  <c r="F42" i="5"/>
  <c r="F51" i="5"/>
  <c r="H51" i="5"/>
  <c r="D32" i="5"/>
  <c r="D41" i="5"/>
  <c r="D50" i="5"/>
  <c r="H50" i="5"/>
  <c r="F32" i="5"/>
  <c r="H32" i="5"/>
  <c r="F41" i="5"/>
  <c r="F50" i="5"/>
  <c r="D31" i="5"/>
  <c r="D40" i="5"/>
  <c r="D49" i="5"/>
  <c r="F31" i="5"/>
  <c r="F40" i="5"/>
  <c r="F49" i="5"/>
  <c r="H49" i="5"/>
  <c r="D30" i="5"/>
  <c r="D39" i="5"/>
  <c r="D48" i="5"/>
  <c r="H48" i="5"/>
  <c r="F30" i="5"/>
  <c r="H30" i="5"/>
  <c r="F39" i="5"/>
  <c r="F48" i="5"/>
  <c r="D29" i="5"/>
  <c r="D38" i="5"/>
  <c r="D47" i="5"/>
  <c r="F29" i="5"/>
  <c r="F38" i="5"/>
  <c r="F47" i="5"/>
  <c r="H47" i="5"/>
  <c r="D28" i="5"/>
  <c r="D37" i="5"/>
  <c r="D46" i="5"/>
  <c r="F28" i="5"/>
  <c r="H28" i="5"/>
  <c r="H27" i="5"/>
  <c r="F37" i="5"/>
  <c r="F46" i="5"/>
  <c r="F45" i="5"/>
  <c r="H43" i="5"/>
  <c r="H41" i="5"/>
  <c r="H39" i="5"/>
  <c r="H37" i="5"/>
  <c r="F36" i="5"/>
  <c r="H35" i="5"/>
  <c r="H33" i="5"/>
  <c r="H31" i="5"/>
  <c r="H29" i="5"/>
  <c r="D27" i="5"/>
  <c r="F38" i="4"/>
  <c r="F39" i="4"/>
  <c r="F40" i="4"/>
  <c r="F41" i="4"/>
  <c r="F42" i="4"/>
  <c r="F43" i="4"/>
  <c r="F44" i="4"/>
  <c r="F37" i="4"/>
  <c r="F36" i="4"/>
  <c r="D38" i="4"/>
  <c r="D39" i="4"/>
  <c r="H39" i="4"/>
  <c r="D40" i="4"/>
  <c r="D41" i="4"/>
  <c r="H41" i="4"/>
  <c r="D42" i="4"/>
  <c r="D43" i="4"/>
  <c r="H43" i="4"/>
  <c r="D44" i="4"/>
  <c r="D37" i="4"/>
  <c r="H37" i="4"/>
  <c r="H36" i="4"/>
  <c r="F29" i="4"/>
  <c r="F30" i="4"/>
  <c r="F48" i="4"/>
  <c r="H48" i="4"/>
  <c r="F31" i="4"/>
  <c r="F32" i="4"/>
  <c r="F50" i="4"/>
  <c r="H50" i="4"/>
  <c r="F33" i="4"/>
  <c r="F34" i="4"/>
  <c r="F52" i="4"/>
  <c r="H52" i="4"/>
  <c r="F35" i="4"/>
  <c r="F28" i="4"/>
  <c r="F46" i="4"/>
  <c r="D29" i="4"/>
  <c r="D28" i="4"/>
  <c r="D27" i="4"/>
  <c r="D30" i="4"/>
  <c r="D31" i="4"/>
  <c r="D49" i="4"/>
  <c r="H49" i="4"/>
  <c r="D32" i="4"/>
  <c r="D33" i="4"/>
  <c r="D51" i="4"/>
  <c r="H51" i="4"/>
  <c r="D34" i="4"/>
  <c r="D35" i="4"/>
  <c r="D53" i="4"/>
  <c r="H53" i="4"/>
  <c r="F53" i="4"/>
  <c r="D52" i="4"/>
  <c r="F51" i="4"/>
  <c r="D50" i="4"/>
  <c r="F49" i="4"/>
  <c r="D48" i="4"/>
  <c r="D47" i="4"/>
  <c r="F47" i="4"/>
  <c r="H47" i="4"/>
  <c r="D46" i="4"/>
  <c r="H44" i="4"/>
  <c r="H42" i="4"/>
  <c r="H40" i="4"/>
  <c r="H38" i="4"/>
  <c r="D36" i="4"/>
  <c r="H34" i="4"/>
  <c r="H32" i="4"/>
  <c r="H30" i="4"/>
  <c r="H29" i="4"/>
  <c r="H28" i="4"/>
  <c r="F27" i="4"/>
  <c r="D30" i="1"/>
  <c r="D40" i="1"/>
  <c r="D50" i="1"/>
  <c r="D31" i="1"/>
  <c r="D41" i="1"/>
  <c r="D51" i="1"/>
  <c r="D52" i="1"/>
  <c r="D33" i="1"/>
  <c r="D43" i="1"/>
  <c r="D53" i="1"/>
  <c r="H53" i="1"/>
  <c r="D44" i="1"/>
  <c r="D36" i="1"/>
  <c r="D46" i="1"/>
  <c r="D56" i="1"/>
  <c r="H56" i="1"/>
  <c r="D37" i="1"/>
  <c r="D47" i="1"/>
  <c r="D57" i="1"/>
  <c r="D38" i="1"/>
  <c r="D48" i="1"/>
  <c r="D58" i="1"/>
  <c r="H58" i="1"/>
  <c r="F30" i="1"/>
  <c r="F40" i="1"/>
  <c r="F50" i="1"/>
  <c r="F31" i="1"/>
  <c r="H31" i="1"/>
  <c r="F41" i="1"/>
  <c r="F51" i="1"/>
  <c r="F32" i="1"/>
  <c r="F42" i="1"/>
  <c r="F52" i="1"/>
  <c r="H52" i="1"/>
  <c r="F33" i="1"/>
  <c r="H33" i="1"/>
  <c r="F43" i="1"/>
  <c r="F53" i="1"/>
  <c r="F34" i="1"/>
  <c r="F44" i="1"/>
  <c r="F54" i="1"/>
  <c r="F36" i="1"/>
  <c r="H36" i="1"/>
  <c r="F46" i="1"/>
  <c r="F56" i="1"/>
  <c r="F47" i="1"/>
  <c r="F38" i="1"/>
  <c r="H38" i="1"/>
  <c r="F48" i="1"/>
  <c r="F58" i="1"/>
  <c r="H42" i="1"/>
  <c r="H44" i="1"/>
  <c r="H47" i="1"/>
  <c r="H40" i="1"/>
  <c r="F39" i="1"/>
  <c r="H30" i="1"/>
  <c r="H32" i="1"/>
  <c r="H34" i="1"/>
  <c r="H37" i="1"/>
  <c r="D29" i="1"/>
  <c r="N22" i="6"/>
  <c r="L4" i="11"/>
  <c r="L5" i="11"/>
  <c r="L6" i="11"/>
  <c r="L7" i="11"/>
  <c r="L8" i="11"/>
  <c r="L9" i="11"/>
  <c r="L10" i="11"/>
  <c r="L11" i="11"/>
  <c r="L12" i="11"/>
  <c r="L13" i="11"/>
  <c r="L14" i="11"/>
  <c r="L21" i="11"/>
  <c r="L22" i="11"/>
  <c r="L15" i="11"/>
  <c r="L16" i="11"/>
  <c r="L17" i="11"/>
  <c r="L18" i="11"/>
  <c r="L19" i="11"/>
  <c r="L20" i="11"/>
  <c r="K12" i="11"/>
  <c r="K21" i="11"/>
  <c r="K22" i="11"/>
  <c r="J12" i="11"/>
  <c r="J21" i="11"/>
  <c r="J22" i="11"/>
  <c r="I12" i="11"/>
  <c r="I21" i="11"/>
  <c r="I22" i="11"/>
  <c r="H12" i="11"/>
  <c r="H21" i="11"/>
  <c r="H22" i="11"/>
  <c r="G12" i="11"/>
  <c r="G21" i="11"/>
  <c r="G22" i="11"/>
  <c r="F12" i="11"/>
  <c r="F21" i="11"/>
  <c r="F22" i="11"/>
  <c r="E12" i="11"/>
  <c r="E21" i="11"/>
  <c r="E22" i="11"/>
  <c r="D12" i="11"/>
  <c r="D21" i="11"/>
  <c r="D22" i="11"/>
  <c r="C12" i="11"/>
  <c r="C21" i="11"/>
  <c r="C22" i="11"/>
  <c r="B12" i="11"/>
  <c r="B21" i="11"/>
  <c r="B22" i="11"/>
  <c r="L4" i="12"/>
  <c r="L5" i="12"/>
  <c r="L12" i="12"/>
  <c r="L22" i="12"/>
  <c r="L6" i="12"/>
  <c r="L7" i="12"/>
  <c r="L8" i="12"/>
  <c r="L9" i="12"/>
  <c r="L10" i="12"/>
  <c r="L11" i="12"/>
  <c r="L13" i="12"/>
  <c r="L14" i="12"/>
  <c r="L15" i="12"/>
  <c r="L16" i="12"/>
  <c r="L17" i="12"/>
  <c r="L18" i="12"/>
  <c r="L19" i="12"/>
  <c r="L20" i="12"/>
  <c r="L21" i="12"/>
  <c r="K12" i="12"/>
  <c r="K21" i="12"/>
  <c r="K22" i="12"/>
  <c r="J12" i="12"/>
  <c r="J21" i="12"/>
  <c r="J22" i="12"/>
  <c r="I12" i="12"/>
  <c r="I21" i="12"/>
  <c r="I22" i="12"/>
  <c r="H12" i="12"/>
  <c r="H21" i="12"/>
  <c r="H22" i="12"/>
  <c r="G12" i="12"/>
  <c r="G21" i="12"/>
  <c r="G22" i="12"/>
  <c r="F12" i="12"/>
  <c r="F21" i="12"/>
  <c r="F22" i="12"/>
  <c r="E12" i="12"/>
  <c r="E21" i="12"/>
  <c r="E22" i="12"/>
  <c r="D12" i="12"/>
  <c r="D21" i="12"/>
  <c r="D22" i="12"/>
  <c r="C12" i="12"/>
  <c r="C21" i="12"/>
  <c r="C22" i="12"/>
  <c r="B12" i="12"/>
  <c r="B21" i="12"/>
  <c r="B22" i="12"/>
  <c r="L4" i="8"/>
  <c r="L5" i="8"/>
  <c r="L6" i="8"/>
  <c r="L7" i="8"/>
  <c r="L8" i="8"/>
  <c r="L9" i="8"/>
  <c r="L10" i="8"/>
  <c r="L11" i="8"/>
  <c r="L12" i="8"/>
  <c r="L13" i="8"/>
  <c r="L14" i="8"/>
  <c r="L21" i="8"/>
  <c r="L22" i="8"/>
  <c r="L15" i="8"/>
  <c r="L16" i="8"/>
  <c r="L17" i="8"/>
  <c r="L18" i="8"/>
  <c r="L19" i="8"/>
  <c r="L20" i="8"/>
  <c r="K12" i="8"/>
  <c r="K21" i="8"/>
  <c r="K22" i="8"/>
  <c r="J12" i="8"/>
  <c r="J21" i="8"/>
  <c r="J22" i="8"/>
  <c r="I12" i="8"/>
  <c r="I21" i="8"/>
  <c r="I22" i="8"/>
  <c r="H12" i="8"/>
  <c r="H21" i="8"/>
  <c r="H22" i="8"/>
  <c r="G12" i="8"/>
  <c r="G21" i="8"/>
  <c r="G22" i="8"/>
  <c r="F12" i="8"/>
  <c r="F21" i="8"/>
  <c r="F22" i="8"/>
  <c r="E12" i="8"/>
  <c r="E21" i="8"/>
  <c r="E22" i="8"/>
  <c r="D12" i="8"/>
  <c r="D21" i="8"/>
  <c r="D22" i="8"/>
  <c r="C12" i="8"/>
  <c r="C21" i="8"/>
  <c r="C22" i="8"/>
  <c r="B12" i="8"/>
  <c r="B21" i="8"/>
  <c r="B22" i="8"/>
  <c r="L4" i="7"/>
  <c r="L5" i="7"/>
  <c r="L12" i="7"/>
  <c r="L22" i="7"/>
  <c r="L6" i="7"/>
  <c r="L7" i="7"/>
  <c r="L8" i="7"/>
  <c r="L9" i="7"/>
  <c r="L10" i="7"/>
  <c r="L11" i="7"/>
  <c r="L13" i="7"/>
  <c r="L14" i="7"/>
  <c r="L15" i="7"/>
  <c r="L16" i="7"/>
  <c r="L17" i="7"/>
  <c r="L18" i="7"/>
  <c r="L19" i="7"/>
  <c r="L20" i="7"/>
  <c r="L21" i="7"/>
  <c r="K12" i="7"/>
  <c r="K21" i="7"/>
  <c r="K22" i="7"/>
  <c r="J12" i="7"/>
  <c r="J21" i="7"/>
  <c r="J22" i="7"/>
  <c r="I12" i="7"/>
  <c r="I21" i="7"/>
  <c r="I22" i="7"/>
  <c r="H12" i="7"/>
  <c r="H21" i="7"/>
  <c r="H22" i="7"/>
  <c r="G12" i="7"/>
  <c r="G21" i="7"/>
  <c r="G22" i="7"/>
  <c r="F12" i="7"/>
  <c r="F21" i="7"/>
  <c r="F22" i="7"/>
  <c r="E12" i="7"/>
  <c r="E21" i="7"/>
  <c r="E22" i="7"/>
  <c r="D12" i="7"/>
  <c r="D21" i="7"/>
  <c r="D22" i="7"/>
  <c r="C12" i="7"/>
  <c r="C21" i="7"/>
  <c r="C22" i="7"/>
  <c r="B12" i="7"/>
  <c r="B21" i="7"/>
  <c r="B22" i="7"/>
  <c r="L4" i="6"/>
  <c r="L5" i="6"/>
  <c r="L6" i="6"/>
  <c r="L7" i="6"/>
  <c r="L8" i="6"/>
  <c r="L9" i="6"/>
  <c r="L10" i="6"/>
  <c r="L11" i="6"/>
  <c r="L12" i="6"/>
  <c r="L13" i="6"/>
  <c r="L14" i="6"/>
  <c r="L21" i="6"/>
  <c r="L22" i="6"/>
  <c r="L15" i="6"/>
  <c r="L16" i="6"/>
  <c r="L17" i="6"/>
  <c r="L18" i="6"/>
  <c r="L19" i="6"/>
  <c r="L20" i="6"/>
  <c r="K12" i="6"/>
  <c r="K21" i="6"/>
  <c r="K22" i="6"/>
  <c r="J12" i="6"/>
  <c r="J21" i="6"/>
  <c r="J22" i="6"/>
  <c r="I12" i="6"/>
  <c r="I21" i="6"/>
  <c r="I22" i="6"/>
  <c r="H12" i="6"/>
  <c r="H21" i="6"/>
  <c r="H22" i="6"/>
  <c r="G12" i="6"/>
  <c r="G21" i="6"/>
  <c r="G22" i="6"/>
  <c r="F12" i="6"/>
  <c r="F21" i="6"/>
  <c r="F22" i="6"/>
  <c r="E12" i="6"/>
  <c r="E21" i="6"/>
  <c r="E22" i="6"/>
  <c r="D12" i="6"/>
  <c r="D21" i="6"/>
  <c r="D22" i="6"/>
  <c r="C12" i="6"/>
  <c r="C21" i="6"/>
  <c r="C22" i="6"/>
  <c r="B12" i="6"/>
  <c r="B21" i="6"/>
  <c r="B22" i="6"/>
  <c r="L4" i="5"/>
  <c r="L5" i="5"/>
  <c r="L12" i="5"/>
  <c r="L22" i="5"/>
  <c r="L6" i="5"/>
  <c r="L7" i="5"/>
  <c r="L8" i="5"/>
  <c r="L9" i="5"/>
  <c r="L10" i="5"/>
  <c r="L11" i="5"/>
  <c r="L13" i="5"/>
  <c r="L14" i="5"/>
  <c r="L15" i="5"/>
  <c r="L16" i="5"/>
  <c r="L17" i="5"/>
  <c r="L18" i="5"/>
  <c r="L19" i="5"/>
  <c r="L20" i="5"/>
  <c r="L21" i="5"/>
  <c r="K12" i="5"/>
  <c r="K21" i="5"/>
  <c r="K22" i="5"/>
  <c r="J12" i="5"/>
  <c r="J21" i="5"/>
  <c r="J22" i="5"/>
  <c r="I12" i="5"/>
  <c r="I21" i="5"/>
  <c r="I22" i="5"/>
  <c r="H12" i="5"/>
  <c r="H21" i="5"/>
  <c r="H22" i="5"/>
  <c r="G12" i="5"/>
  <c r="G21" i="5"/>
  <c r="G22" i="5"/>
  <c r="F12" i="5"/>
  <c r="F21" i="5"/>
  <c r="F22" i="5"/>
  <c r="E12" i="5"/>
  <c r="E21" i="5"/>
  <c r="E22" i="5"/>
  <c r="D12" i="5"/>
  <c r="D21" i="5"/>
  <c r="D22" i="5"/>
  <c r="C12" i="5"/>
  <c r="C21" i="5"/>
  <c r="C22" i="5"/>
  <c r="B12" i="5"/>
  <c r="B21" i="5"/>
  <c r="B22" i="5"/>
  <c r="L9" i="4"/>
  <c r="L10" i="1"/>
  <c r="L4" i="4"/>
  <c r="L12" i="4"/>
  <c r="L22" i="4"/>
  <c r="L5" i="4"/>
  <c r="L6" i="4"/>
  <c r="L7" i="4"/>
  <c r="L8" i="4"/>
  <c r="L10" i="4"/>
  <c r="L11" i="4"/>
  <c r="L13" i="4"/>
  <c r="L14" i="4"/>
  <c r="L15" i="4"/>
  <c r="L16" i="4"/>
  <c r="L17" i="4"/>
  <c r="L18" i="4"/>
  <c r="L19" i="4"/>
  <c r="L20" i="4"/>
  <c r="L21" i="4"/>
  <c r="K12" i="4"/>
  <c r="K21" i="4"/>
  <c r="K22" i="4"/>
  <c r="J12" i="4"/>
  <c r="J21" i="4"/>
  <c r="J22" i="4"/>
  <c r="I12" i="4"/>
  <c r="I21" i="4"/>
  <c r="I22" i="4"/>
  <c r="H12" i="4"/>
  <c r="H21" i="4"/>
  <c r="H22" i="4"/>
  <c r="G12" i="4"/>
  <c r="G21" i="4"/>
  <c r="G22" i="4"/>
  <c r="F12" i="4"/>
  <c r="F21" i="4"/>
  <c r="F22" i="4"/>
  <c r="E12" i="4"/>
  <c r="E21" i="4"/>
  <c r="E22" i="4"/>
  <c r="D12" i="4"/>
  <c r="D21" i="4"/>
  <c r="D22" i="4"/>
  <c r="C12" i="4"/>
  <c r="C21" i="4"/>
  <c r="C22" i="4"/>
  <c r="B12" i="4"/>
  <c r="B21" i="4"/>
  <c r="B22" i="4"/>
  <c r="L20" i="1"/>
  <c r="C13" i="1"/>
  <c r="C23" i="1"/>
  <c r="C24" i="1"/>
  <c r="D13" i="1"/>
  <c r="D23" i="1"/>
  <c r="D24" i="1"/>
  <c r="E13" i="1"/>
  <c r="E23" i="1"/>
  <c r="E24" i="1"/>
  <c r="F13" i="1"/>
  <c r="F23" i="1"/>
  <c r="F24" i="1"/>
  <c r="G13" i="1"/>
  <c r="G23" i="1"/>
  <c r="G24" i="1"/>
  <c r="H13" i="1"/>
  <c r="H23" i="1"/>
  <c r="H24" i="1"/>
  <c r="I13" i="1"/>
  <c r="I23" i="1"/>
  <c r="I24" i="1"/>
  <c r="J13" i="1"/>
  <c r="J24" i="1"/>
  <c r="K13" i="1"/>
  <c r="K24" i="1"/>
  <c r="K23" i="1"/>
  <c r="L4" i="1"/>
  <c r="L5" i="1"/>
  <c r="L6" i="1"/>
  <c r="L7" i="1"/>
  <c r="L8" i="1"/>
  <c r="L11" i="1"/>
  <c r="L12" i="1"/>
  <c r="L13" i="1"/>
  <c r="L24" i="1"/>
  <c r="L14" i="1"/>
  <c r="L16" i="1"/>
  <c r="L15" i="1"/>
  <c r="L17" i="1"/>
  <c r="L18" i="1"/>
  <c r="L21" i="1"/>
  <c r="L22" i="1"/>
  <c r="L23" i="1"/>
  <c r="B13" i="1"/>
  <c r="B23" i="1"/>
  <c r="B24" i="1"/>
  <c r="H50" i="1"/>
  <c r="H46" i="4"/>
  <c r="F45" i="4"/>
  <c r="H46" i="6"/>
  <c r="F45" i="6"/>
  <c r="H45" i="6"/>
  <c r="H46" i="11"/>
  <c r="F45" i="11"/>
  <c r="H45" i="11"/>
  <c r="H29" i="1"/>
  <c r="H51" i="1"/>
  <c r="D45" i="4"/>
  <c r="H45" i="4"/>
  <c r="H46" i="5"/>
  <c r="D45" i="5"/>
  <c r="H45" i="5"/>
  <c r="H46" i="7"/>
  <c r="D45" i="7"/>
  <c r="H45" i="7"/>
  <c r="F46" i="12"/>
  <c r="F45" i="12"/>
  <c r="H37" i="12"/>
  <c r="H45" i="12"/>
  <c r="H46" i="8"/>
  <c r="D45" i="8"/>
  <c r="D54" i="1"/>
  <c r="H54" i="1"/>
  <c r="F57" i="1"/>
  <c r="H57" i="1"/>
  <c r="H50" i="2"/>
  <c r="H42" i="2"/>
  <c r="D52" i="2"/>
  <c r="H50" i="13"/>
  <c r="F49" i="13"/>
  <c r="F29" i="1"/>
  <c r="D39" i="1"/>
  <c r="H48" i="1"/>
  <c r="H46" i="1"/>
  <c r="H43" i="1"/>
  <c r="H41" i="1"/>
  <c r="H39" i="1"/>
  <c r="H31" i="4"/>
  <c r="H27" i="4"/>
  <c r="H33" i="4"/>
  <c r="H35" i="4"/>
  <c r="F27" i="5"/>
  <c r="D36" i="5"/>
  <c r="H38" i="5"/>
  <c r="H36" i="5"/>
  <c r="H40" i="5"/>
  <c r="H42" i="5"/>
  <c r="H44" i="5"/>
  <c r="F36" i="6"/>
  <c r="H37" i="6"/>
  <c r="H39" i="6"/>
  <c r="H41" i="6"/>
  <c r="H43" i="6"/>
  <c r="F27" i="7"/>
  <c r="D36" i="7"/>
  <c r="H38" i="7"/>
  <c r="H36" i="7"/>
  <c r="H40" i="7"/>
  <c r="H42" i="7"/>
  <c r="H44" i="7"/>
  <c r="F36" i="11"/>
  <c r="H37" i="11"/>
  <c r="H39" i="11"/>
  <c r="H41" i="11"/>
  <c r="H43" i="11"/>
  <c r="D36" i="12"/>
  <c r="H46" i="12"/>
  <c r="F45" i="8"/>
  <c r="L24" i="2"/>
  <c r="H54" i="2"/>
  <c r="F52" i="2"/>
  <c r="F49" i="2"/>
  <c r="H32" i="2"/>
  <c r="H29" i="2"/>
  <c r="F29" i="2"/>
  <c r="H56" i="13"/>
  <c r="D52" i="13"/>
  <c r="H52" i="13"/>
  <c r="H42" i="13"/>
  <c r="H53" i="14"/>
  <c r="D55" i="1"/>
  <c r="H55" i="1"/>
  <c r="H40" i="2"/>
  <c r="H30" i="14"/>
  <c r="F42" i="14"/>
  <c r="H42" i="14"/>
  <c r="D50" i="14"/>
  <c r="F56" i="15"/>
  <c r="H57" i="15"/>
  <c r="H60" i="15"/>
  <c r="H44" i="15"/>
  <c r="D61" i="15"/>
  <c r="H50" i="15"/>
  <c r="D58" i="15"/>
  <c r="H42" i="15"/>
  <c r="F58" i="15"/>
  <c r="F34" i="16"/>
  <c r="H34" i="16"/>
  <c r="L6" i="16"/>
  <c r="L11" i="16"/>
  <c r="F29" i="16"/>
  <c r="H11" i="16"/>
  <c r="H20" i="16"/>
  <c r="F47" i="17"/>
  <c r="H44" i="17"/>
  <c r="H39" i="12"/>
  <c r="F27" i="8"/>
  <c r="D36" i="8"/>
  <c r="H38" i="8"/>
  <c r="H36" i="8"/>
  <c r="H40" i="8"/>
  <c r="D29" i="2"/>
  <c r="D39" i="2"/>
  <c r="H46" i="2"/>
  <c r="D39" i="13"/>
  <c r="H41" i="13"/>
  <c r="H39" i="13"/>
  <c r="H43" i="13"/>
  <c r="D28" i="14"/>
  <c r="H28" i="14"/>
  <c r="H33" i="14"/>
  <c r="H31" i="14"/>
  <c r="H32" i="15"/>
  <c r="H48" i="15"/>
  <c r="D56" i="15"/>
  <c r="D31" i="15"/>
  <c r="H31" i="15"/>
  <c r="F61" i="15"/>
  <c r="H62" i="15"/>
  <c r="H35" i="15"/>
  <c r="D59" i="15"/>
  <c r="H59" i="15"/>
  <c r="D42" i="16"/>
  <c r="H49" i="16"/>
  <c r="H39" i="16"/>
  <c r="H37" i="16"/>
  <c r="F43" i="16"/>
  <c r="H27" i="16"/>
  <c r="L14" i="16"/>
  <c r="L19" i="16"/>
  <c r="D51" i="17"/>
  <c r="H33" i="17"/>
  <c r="L20" i="16"/>
  <c r="H58" i="15"/>
  <c r="H61" i="15"/>
  <c r="F55" i="15"/>
  <c r="H39" i="2"/>
  <c r="H36" i="11"/>
  <c r="D49" i="13"/>
  <c r="H49" i="13"/>
  <c r="H52" i="2"/>
  <c r="D49" i="2"/>
  <c r="H49" i="2"/>
  <c r="H36" i="12"/>
  <c r="D49" i="1"/>
  <c r="H43" i="16"/>
  <c r="D55" i="15"/>
  <c r="H56" i="15"/>
  <c r="H55" i="15"/>
  <c r="F45" i="16"/>
  <c r="H45" i="16"/>
  <c r="H29" i="16"/>
  <c r="F26" i="16"/>
  <c r="H26" i="16"/>
  <c r="H50" i="14"/>
  <c r="H49" i="14"/>
  <c r="D49" i="14"/>
  <c r="H36" i="6"/>
  <c r="H45" i="8"/>
  <c r="F49" i="1"/>
  <c r="F42" i="16"/>
  <c r="H42" i="16"/>
  <c r="H49" i="1"/>
  <c r="L6" i="17"/>
  <c r="L12" i="17" s="1"/>
  <c r="H31" i="17"/>
  <c r="D53" i="17"/>
  <c r="L15" i="17"/>
  <c r="F46" i="17"/>
  <c r="J22" i="17"/>
  <c r="D36" i="17" l="1"/>
  <c r="D27" i="17"/>
  <c r="G22" i="17"/>
  <c r="H51" i="17"/>
  <c r="K22" i="17"/>
  <c r="L21" i="17"/>
  <c r="L22" i="17" s="1"/>
  <c r="H46" i="17"/>
  <c r="H50" i="17"/>
  <c r="H39" i="17"/>
  <c r="F48" i="17"/>
  <c r="F45" i="17" s="1"/>
  <c r="F27" i="17"/>
  <c r="H27" i="17" s="1"/>
  <c r="H35" i="17"/>
  <c r="H28" i="17"/>
  <c r="F36" i="17"/>
  <c r="D47" i="17"/>
  <c r="H47" i="17" s="1"/>
  <c r="H32" i="17"/>
  <c r="H21" i="17"/>
  <c r="H22" i="17" s="1"/>
  <c r="H36" i="17" l="1"/>
  <c r="H48" i="17"/>
  <c r="H45" i="17" s="1"/>
  <c r="D45" i="17"/>
</calcChain>
</file>

<file path=xl/sharedStrings.xml><?xml version="1.0" encoding="utf-8"?>
<sst xmlns="http://schemas.openxmlformats.org/spreadsheetml/2006/main" count="1187" uniqueCount="294">
  <si>
    <t>Nội dung</t>
  </si>
  <si>
    <t>Tổng</t>
  </si>
  <si>
    <t>Ghi chú</t>
  </si>
  <si>
    <t>Tháng 
11/12</t>
  </si>
  <si>
    <t>Tháng 
12/12</t>
  </si>
  <si>
    <t>Tháng 
01/13</t>
  </si>
  <si>
    <t>Tháng 
02/13</t>
  </si>
  <si>
    <t>Tháng
 3/13</t>
  </si>
  <si>
    <t>Tháng 
4/13</t>
  </si>
  <si>
    <t>Tháng 
5/13</t>
  </si>
  <si>
    <t>Tháng 
6/13</t>
  </si>
  <si>
    <t>Tháng 
7&amp;8/13</t>
  </si>
  <si>
    <t>Bảo lưu kết quả</t>
  </si>
  <si>
    <t>Rút HS&amp;HP</t>
  </si>
  <si>
    <t>Tự ý nghỉ học
Vắng từ đầu</t>
  </si>
  <si>
    <t>Chuyển trường</t>
  </si>
  <si>
    <t>Đình chỉ HT 1 năm</t>
  </si>
  <si>
    <t>Buộc thôi học</t>
  </si>
  <si>
    <t>Chết do TNGT</t>
  </si>
  <si>
    <t>BẢNG TỔNG HỢP XÓA TÊN HỌC SINH, SINH VIÊN NĂM HỌC 2012-2013</t>
  </si>
  <si>
    <t>Cộng: TCCN</t>
  </si>
  <si>
    <t>Cộng: CĐ&amp;LTCĐ</t>
  </si>
  <si>
    <t>Toàn trường</t>
  </si>
  <si>
    <t>PHỤ LỤC 1</t>
  </si>
  <si>
    <t>QĐ:1458,1552&amp;1651 ngày 08/10;07/11&amp;08/12/12
QĐ:330,520 ngày 11/3; 10/4/13</t>
  </si>
  <si>
    <t>Tạm ngừng học</t>
  </si>
  <si>
    <t>Sau khi kết thúc năm học vì nợ số đơn vị học trình</t>
  </si>
  <si>
    <t>BẢNG TỔNG HỢP XÓA TÊN HỌC SINH, SINH VIÊN NĂM HỌC 2011-2012</t>
  </si>
  <si>
    <t>Tháng 
10/11</t>
  </si>
  <si>
    <t>Tháng 
11/11</t>
  </si>
  <si>
    <t>Tháng 
12/11</t>
  </si>
  <si>
    <t>Tháng 
01/12</t>
  </si>
  <si>
    <t>Tháng 
02/12</t>
  </si>
  <si>
    <t>Tháng
 3/12</t>
  </si>
  <si>
    <t>Tháng 
4/12</t>
  </si>
  <si>
    <t>Tháng 
5/12</t>
  </si>
  <si>
    <t>Tháng 
6/12</t>
  </si>
  <si>
    <t>Tháng 
7&amp;8/12</t>
  </si>
  <si>
    <t>QĐ: 786,1075 ngày 05/6 &amp; 30/7/12</t>
  </si>
  <si>
    <t>QĐ: 626 ngày 09/5/12</t>
  </si>
  <si>
    <t>QĐ:243,353,369,391,393,411,419,435,462 ngày 10,29,30/3&amp;4,5,6,7,10/4/12
QĐ:622,625,626,627,628,772,783,788,796,797,814 ngày 9/5&amp;1,4,5,6,11/6/12
QĐ:939, 940, 956, 957, 986, 989, 1076,1077,1098,1115ngày 3,4,10,30,31/7&amp;6/8/12</t>
  </si>
  <si>
    <t>Tự ý nghỉ học 
Vắng từ đầu</t>
  </si>
  <si>
    <t>QĐ: 1075 ngày 30/7/12</t>
  </si>
  <si>
    <t>QĐ: 984 ngày 10/7/12
QĐ: 1168 ngày 15/8/12</t>
  </si>
  <si>
    <t>QĐ:664,813 ngày 10/5&amp;11/6/12
QĐ:992,1135 ngày 10/7&amp;11/8/12</t>
  </si>
  <si>
    <t>QĐ: 391, 447 ngày 4&amp;9/4/12
QĐ:625,628 ngày 09/5/12</t>
  </si>
  <si>
    <t>QĐ:391,411,419,434,435,462,469,624,625,626,628ngày 4,5,6,7,10/4&amp;9/5/12
QĐ:783,787,788,795,797,849,939,940,956,986,987,989,1105ngày 4,5,6,18/6;3,4,10/7&amp;3/8/12</t>
  </si>
  <si>
    <t>38 RHP(ko có QĐ)</t>
  </si>
  <si>
    <t>05 ĐCHT (Học phí)</t>
  </si>
  <si>
    <t>BẢNG TỔNG HỢP XÓA TÊN HỌC SINH, SINH VIÊN NĂM HỌC 2010-2011</t>
  </si>
  <si>
    <t>Tháng 
10/10</t>
  </si>
  <si>
    <t>Tháng 
11/10</t>
  </si>
  <si>
    <t>Tháng 
12/10</t>
  </si>
  <si>
    <t>Tháng 
01/11</t>
  </si>
  <si>
    <t>Tháng 
02/11</t>
  </si>
  <si>
    <t>Tháng
 3/11</t>
  </si>
  <si>
    <t>Tháng 
4/11</t>
  </si>
  <si>
    <t>Tháng 
5/11</t>
  </si>
  <si>
    <t>Tháng 
6/11</t>
  </si>
  <si>
    <t>Tháng 
7&amp;8/11</t>
  </si>
  <si>
    <t>Sau khi kết thúc năm học vì nợ số đơn vị học trình
trong đó có 1SV/09LT-Ô
TNH HK3</t>
  </si>
  <si>
    <t>(7 xin BLKQ &amp; 
01 cho học lại)</t>
  </si>
  <si>
    <t>BẢNG TỔNG HỢP XÓA TÊN HỌC SINH, SINH VIÊN NĂM HỌC 2009-2010</t>
  </si>
  <si>
    <t>02 Xuất cảnh</t>
  </si>
  <si>
    <t>(-35 vắng từ đầu, 
còn 164)</t>
  </si>
  <si>
    <t>(- 7 do xin BLKQ
-30 vắng từ đầu, 01 xuất cảnh)</t>
  </si>
  <si>
    <t xml:space="preserve"> (- 3 tự ý nghỉ còn 5)</t>
  </si>
  <si>
    <t>BẢNG TỔNG HỢP XÓA TÊN HỌC SINH, SINH VIÊN NĂM HỌC 2008-2009</t>
  </si>
  <si>
    <t>BẢNG TỔNG HỢP XÓA TÊN HỌC SINH, SINH VIÊN NĂM HỌC 2005-2006</t>
  </si>
  <si>
    <t>Tháng 
11/05</t>
  </si>
  <si>
    <t>Tháng 
12/05</t>
  </si>
  <si>
    <t>Tháng 
01/06</t>
  </si>
  <si>
    <t>Tháng 
02/06</t>
  </si>
  <si>
    <t>Tháng
 3/06</t>
  </si>
  <si>
    <t>Tháng 
4/06</t>
  </si>
  <si>
    <t>Tháng 
5/06</t>
  </si>
  <si>
    <t>BẢNG TỔNG HỢP XÓA TÊN HỌC SINH, SINH VIÊN NĂM HỌC 2006-2007</t>
  </si>
  <si>
    <t>Tháng 
11/06</t>
  </si>
  <si>
    <t>Tháng 
12/06</t>
  </si>
  <si>
    <t>Tháng 
01/07</t>
  </si>
  <si>
    <t>Tháng 
02/07</t>
  </si>
  <si>
    <t>Tháng
 3/07</t>
  </si>
  <si>
    <t>Tháng 
4/07</t>
  </si>
  <si>
    <t>Tháng 
5/07</t>
  </si>
  <si>
    <t>BẢNG TỔNG HỢP XÓA TÊN HỌC SINH, SINH VIÊN NĂM HỌC 2007-2008</t>
  </si>
  <si>
    <t>Tháng 
11/07</t>
  </si>
  <si>
    <t>Tháng 
12/07</t>
  </si>
  <si>
    <t>Tháng 
01/08</t>
  </si>
  <si>
    <t>Tháng 
5/08</t>
  </si>
  <si>
    <t>Tháng 
6/08</t>
  </si>
  <si>
    <t>Tháng 
10/08</t>
  </si>
  <si>
    <t>Tháng 
11/08</t>
  </si>
  <si>
    <t>Tháng 
12/08</t>
  </si>
  <si>
    <t>Tháng 
01/09</t>
  </si>
  <si>
    <t>Tháng 
5/09</t>
  </si>
  <si>
    <t>Tháng 
6/09</t>
  </si>
  <si>
    <t>Tháng 
10/09</t>
  </si>
  <si>
    <t>Tháng 
11/09</t>
  </si>
  <si>
    <t>Tháng 
12/09</t>
  </si>
  <si>
    <t>Tháng 
01/10</t>
  </si>
  <si>
    <t>Tháng 
02/10</t>
  </si>
  <si>
    <t>Tháng
 3/10</t>
  </si>
  <si>
    <t>Tháng 
4/10</t>
  </si>
  <si>
    <t>Tháng 
5/10</t>
  </si>
  <si>
    <t>Tháng 
6/10</t>
  </si>
  <si>
    <t>Tháng 
7&amp;8/10</t>
  </si>
  <si>
    <t>Tháng 
9&amp;10/05</t>
  </si>
  <si>
    <t>Tháng 
9&amp;10/06</t>
  </si>
  <si>
    <t>Tháng 
6&amp;7/06</t>
  </si>
  <si>
    <t>Tháng 
8/06</t>
  </si>
  <si>
    <t>Tháng 
6&amp;7/07</t>
  </si>
  <si>
    <t>Tháng 
8/07</t>
  </si>
  <si>
    <t>Tháng 
9&amp;10/07</t>
  </si>
  <si>
    <t>Tháng 
02&amp;3/08</t>
  </si>
  <si>
    <t>Tháng
 4/08</t>
  </si>
  <si>
    <t>Tháng 
7/08</t>
  </si>
  <si>
    <t>Tháng 
8&amp;9/08</t>
  </si>
  <si>
    <t>(11 vắng từ đầu)</t>
  </si>
  <si>
    <t>- 09 do xin BLKQ
- 1 xin học lại 15/05</t>
  </si>
  <si>
    <t>03 BL/Ko có QĐ</t>
  </si>
  <si>
    <r>
      <t xml:space="preserve">Buộc thôi học
</t>
    </r>
    <r>
      <rPr>
        <sz val="8"/>
        <rFont val="Times New Roman"/>
        <family val="1"/>
      </rPr>
      <t>(Cướp bị bắt)</t>
    </r>
  </si>
  <si>
    <t>Chết (bệnh)-TNGT</t>
  </si>
  <si>
    <t>Tháng 
02&amp;3/09</t>
  </si>
  <si>
    <t>Tháng
 4/09</t>
  </si>
  <si>
    <t>Tháng 
7/09</t>
  </si>
  <si>
    <t>Tháng 
8&amp;9/09</t>
  </si>
  <si>
    <t>HÌNH THỨC</t>
  </si>
  <si>
    <t>2010-2011</t>
  </si>
  <si>
    <t>GHI CHÚ</t>
  </si>
  <si>
    <t>Rút HS &amp; HP</t>
  </si>
  <si>
    <t>Trung cấp chuyên nghiệp</t>
  </si>
  <si>
    <t>Cao đẳng &amp; LTCĐ</t>
  </si>
  <si>
    <t>Đình chỉ học tập 1 năm</t>
  </si>
  <si>
    <t>Tổng toàn trường</t>
  </si>
  <si>
    <t>HK.I</t>
  </si>
  <si>
    <t>HK.11</t>
  </si>
  <si>
    <t>2012-2013</t>
  </si>
  <si>
    <t>Tự ý nghỉ học
Bỏ học từ đầu HK1</t>
  </si>
  <si>
    <t>Tự ý nghỉ học-Đi du học-Bỏ học đầu HK</t>
  </si>
  <si>
    <t>Tự ý nghỉ học-Bỏ học từ đầu HK1</t>
  </si>
  <si>
    <t>Tự ý nghỉ học-Vắng từ đầu</t>
  </si>
  <si>
    <t>2011-2012</t>
  </si>
  <si>
    <t>2009-2010</t>
  </si>
  <si>
    <t>2008-2009</t>
  </si>
  <si>
    <t>Chết do (bệnh) - TNGT</t>
  </si>
  <si>
    <t>2007-2008</t>
  </si>
  <si>
    <t>2006-2007</t>
  </si>
  <si>
    <t>Chết do - TNGT</t>
  </si>
  <si>
    <t>2005-2006</t>
  </si>
  <si>
    <t>Cộng: TCCN&amp;CNKT</t>
  </si>
  <si>
    <t>Trung cấp chuyên nghiệp &amp; CNKT</t>
  </si>
  <si>
    <t>QĐ:520 ngày 10/4/13
(01:BL.16.7.13 Ko QĐ)</t>
  </si>
  <si>
    <t>do vi phạm NQ-QC</t>
  </si>
  <si>
    <t>Buộc thôi học do vi phạm NQ-QC</t>
  </si>
  <si>
    <t>Sau khi kết thúc năm học vì nợ quá số đơn vị học trình</t>
  </si>
  <si>
    <t>Tháng 
9&amp;10/12</t>
  </si>
  <si>
    <t>BTH do VP.NQ-QC</t>
  </si>
  <si>
    <t>QĐ:   /19.9.13(01HS)</t>
  </si>
  <si>
    <t>BẢNG TỔNG HỢP XÓA TÊN HỌC SINH, SINH VIÊN NĂM HỌC 2013-2014</t>
  </si>
  <si>
    <t>Tháng 
9&amp;10/13</t>
  </si>
  <si>
    <t>Tháng 
11/13</t>
  </si>
  <si>
    <t>Tháng 
12/13</t>
  </si>
  <si>
    <t>Tháng 
01/14</t>
  </si>
  <si>
    <t>Tháng 
02/14</t>
  </si>
  <si>
    <t>Tháng
 3/14</t>
  </si>
  <si>
    <t>Tháng 
4/14</t>
  </si>
  <si>
    <t>Tháng 
5/14</t>
  </si>
  <si>
    <t>Tháng 
6/14</t>
  </si>
  <si>
    <t>Tháng 
7&amp;8/14</t>
  </si>
  <si>
    <t>Tự ý nghỉ học
Bỏ học đầu HK1</t>
  </si>
  <si>
    <t>2013-2014</t>
  </si>
  <si>
    <t>HK.II</t>
  </si>
  <si>
    <t>01 C.trường học lại</t>
  </si>
  <si>
    <t>BC.TK</t>
  </si>
  <si>
    <t>42 - 02 học lại = 40
76 - 04 học lại = 72
66 - 01 học lại = 65</t>
  </si>
  <si>
    <t>(01BTH CNTN giả)</t>
  </si>
  <si>
    <t>Điều chỉnh tiến độ</t>
  </si>
  <si>
    <t>Điều chỉnh tiến độ (TNH)</t>
  </si>
  <si>
    <t>Tạm ngừng học (ĐCTĐ)</t>
  </si>
  <si>
    <t>BẢNG TỔNG HỢP XÓA TÊN HỌC SINH, SINH VIÊN NĂM HỌC 2014-2015</t>
  </si>
  <si>
    <t>Tháng 
9&amp;10/14</t>
  </si>
  <si>
    <t>Tháng 
11/14</t>
  </si>
  <si>
    <t>Tháng 
12/14</t>
  </si>
  <si>
    <t>Tháng 
01/15</t>
  </si>
  <si>
    <t>Tháng 
02/15</t>
  </si>
  <si>
    <t>Tháng
 3/15</t>
  </si>
  <si>
    <t>Tháng 
4/15</t>
  </si>
  <si>
    <t>Tháng 
5/15</t>
  </si>
  <si>
    <t>Tháng 
6/15</t>
  </si>
  <si>
    <t>Tháng 
7&amp;8/15</t>
  </si>
  <si>
    <t>2014-2015</t>
  </si>
  <si>
    <t>Báo cáo 31/12/2014</t>
  </si>
  <si>
    <t>BLKQ</t>
  </si>
  <si>
    <t>RHP</t>
  </si>
  <si>
    <t>Tự ý nghỉ</t>
  </si>
  <si>
    <t>ĐCHT</t>
  </si>
  <si>
    <t xml:space="preserve"> Đã + 01 tự ý nghỉ (BLKQ)</t>
  </si>
  <si>
    <t>Đã  - 01 BLKQ</t>
  </si>
  <si>
    <t>BẢNG TỔNG HỢP XÓA TÊN HỌC SINH, SINH VIÊN NĂM HỌC 2015-2016</t>
  </si>
  <si>
    <t>Tháng 
9&amp;10/15</t>
  </si>
  <si>
    <t>Tháng 
11/15</t>
  </si>
  <si>
    <t>Tháng 
12/15</t>
  </si>
  <si>
    <t>Tháng 
01/16</t>
  </si>
  <si>
    <t>Tháng 
02/16</t>
  </si>
  <si>
    <t>Tháng
 3/16</t>
  </si>
  <si>
    <t>Tháng 
4/16</t>
  </si>
  <si>
    <t>Tháng 
5/16</t>
  </si>
  <si>
    <t>Tháng 
6/16</t>
  </si>
  <si>
    <t>Tháng 
7&amp;8/16</t>
  </si>
  <si>
    <t>Tự ý nghỉ học</t>
  </si>
  <si>
    <t>Thôi học_Rút HS-HP</t>
  </si>
  <si>
    <t>Cộng: CĐN (12+3&amp;9+4)</t>
  </si>
  <si>
    <t>Cộng: CĐCN</t>
  </si>
  <si>
    <t>2015-2016</t>
  </si>
  <si>
    <t>Cao đẳng nghề (12+3 &amp; 9+4)</t>
  </si>
  <si>
    <t>Cao đẳng chuyên nghiệp</t>
  </si>
  <si>
    <t>BẢNG TỔNG HỢP XÓA TÊN HỌC SINH, SINH VIÊN NĂM HỌC 2016-2017</t>
  </si>
  <si>
    <t>2016-2017</t>
  </si>
  <si>
    <t>Tháng 
9&amp;10/16</t>
  </si>
  <si>
    <t>Tháng 
11/16</t>
  </si>
  <si>
    <t>Tháng 
12/16</t>
  </si>
  <si>
    <t>Tháng 
01/17</t>
  </si>
  <si>
    <t>Tháng 
02/17</t>
  </si>
  <si>
    <t>Tháng
 3/17</t>
  </si>
  <si>
    <t>Tháng 
4/17</t>
  </si>
  <si>
    <t>Tháng 
5/17</t>
  </si>
  <si>
    <t>Tháng 
6/17</t>
  </si>
  <si>
    <t>Tháng 
7&amp;8/17</t>
  </si>
  <si>
    <t>Đình chỉ học 1 năm</t>
  </si>
  <si>
    <t>Cộng: CĐCN_LTCĐ</t>
  </si>
  <si>
    <t>Cộng: TCN &amp; CĐN</t>
  </si>
  <si>
    <t>BẢNG TỔNG HỢP XÓA TÊN HỌC SINH, SINH VIÊN NĂM HỌC 2017-2018</t>
  </si>
  <si>
    <t>Tháng 
9&amp;10/17</t>
  </si>
  <si>
    <t>Tháng 
11/17</t>
  </si>
  <si>
    <t>Tháng 
12/17</t>
  </si>
  <si>
    <t>Tháng 
01/18</t>
  </si>
  <si>
    <t>Tháng 
02/18</t>
  </si>
  <si>
    <t>Tháng
 3/18</t>
  </si>
  <si>
    <t>Tháng 
4/18</t>
  </si>
  <si>
    <t>Tháng 
5/18</t>
  </si>
  <si>
    <t>Tháng 
6/18</t>
  </si>
  <si>
    <t>Tháng 
7&amp;8/18</t>
  </si>
  <si>
    <t>Cộng: CĐ_LTCĐ</t>
  </si>
  <si>
    <t>Cộng: TC</t>
  </si>
  <si>
    <t>Trung cấp (TC, TN, TCT, TCN, T2, T4)</t>
  </si>
  <si>
    <t>Cao đẳng, CĐLT, CĐN</t>
  </si>
  <si>
    <t>Báo cáo 31/12/2017</t>
  </si>
  <si>
    <t>2017-2018</t>
  </si>
  <si>
    <t>Tự ý nghỉ học_TNH</t>
  </si>
  <si>
    <t>Tự ý nghỉ học_Tạm ngừng học</t>
  </si>
  <si>
    <t>QĐ: 77 ngày 23/01/18
QĐ:301, 302, 303, 326, 356, 357 ngày 7, 13, 20/4/18
QĐ: 425, 454 ngày 05, 10/5/2018</t>
  </si>
  <si>
    <t>QĐ: 575 ngày 30/5/18</t>
  </si>
  <si>
    <t>BẢNG TỔNG HỢP HỌC SINH, SINH VIÊN:XT-TNH-RHP-BLKQ NĂM HỌC 2018-2019</t>
  </si>
  <si>
    <t>Tháng 
9&amp;10/18</t>
  </si>
  <si>
    <t>Tháng 
11/18</t>
  </si>
  <si>
    <t>Tháng 
12/18</t>
  </si>
  <si>
    <t>Tháng 
01/19</t>
  </si>
  <si>
    <t>Tháng 
02/19</t>
  </si>
  <si>
    <t>Tháng
 3/19</t>
  </si>
  <si>
    <t>Tháng 
4/19</t>
  </si>
  <si>
    <t>Tháng 
5/19</t>
  </si>
  <si>
    <t>Tháng 
6/19</t>
  </si>
  <si>
    <t>Tháng 
7&amp;8/19</t>
  </si>
  <si>
    <t>BẢNG TỔNG HỢP HSSV: XT - TNH - RHP - BLKQ NĂM HỌC 2018-2019</t>
  </si>
  <si>
    <t>QĐ: 1125 ngày 11/10/2018
QĐ: 46 ngày 09/01/2018</t>
  </si>
  <si>
    <t>QĐ: 1278 ngày 20/11/2018
QĐ: 419_ngày 26/4/2019</t>
  </si>
  <si>
    <t>QĐ: 1125 ngày 11/10/2018</t>
  </si>
  <si>
    <t>QĐ: 1183 ngày 27/10/2018
QĐ:225,235,255,270,272,274,275, 280 ngày 12,18,21,25,27/3/19
QĐ: 331,368 ngày 05,18/4/2019
QĐ: 561,562 ngày 29/5/2019
QĐ: 648,649,674,683,698 ngày 12,17,20,26/6/2019
QĐ: 741 ngày 05/7/2019
QĐ: 911,912,915,916,918 ngày 19/8/2019</t>
  </si>
  <si>
    <t>QĐ: 14, 16 ngày 05/01/2019
QĐ: 224,234,254,269,271,273 ngày 12,18,21,25/3/19
QĐ: 331,332,341,348,368,369,370, 371,392,393,394 ngày 05,11,12,18, 22/4/2019
QĐ: 561,562 ngày  29/5/2019
QĐ: 648,649,674,698 ngày 12, 17,26/6/2019
QĐ: 911,912,913,914,915,916,917,918 ngày 19/8/2019</t>
  </si>
  <si>
    <t>Chết do TNGT, Đuối nước, bệnh</t>
  </si>
  <si>
    <t>07/8/2018, 21/10/2018, 25/11/2018, 
05/02/2018, 24/3/2019, 14/8/2019
(04 TNGT, 01 Đuối nước, 01 Bệnh)</t>
  </si>
  <si>
    <t>(153 HSSV thôi học lớp cũ sang học lớp mới) = 97</t>
  </si>
  <si>
    <t>01 vào HL 21/02/2019</t>
  </si>
  <si>
    <t>01 HS vào học lại vào ngày 21/02/2019</t>
  </si>
  <si>
    <t>2018-2019</t>
  </si>
  <si>
    <t xml:space="preserve"> -10 SV BGH Duyệt cho học lại Lương Thành Nguyên - 18C1-CNÔ10, Hồ Tấn Phát - 18C1-CNÔ15, Nguyễn Quang Định - 18C1-CĐT2, Nguyễn Đức Tuân - 18C1-TĐH1, Lê Văn Thành - 17C1-CCK6, Phạm Viết Thành - 18C1-CCK7, Phạm Lê Hữu Thức - 18C1-CCK7, Lâm Nhật Tân - 18C1-CCK7, Phan Trường Vũ - 18C1-CĐT1, Thái Hoàng Ân - 18C1-CCK8, Đỗ Hoàng Thịnh - 18C1-CNÔ1, Nguyễn Trọng Thức - 18C1-CNÔ17, Nguyễn Hoàng Phúc - 17C1-QTM1</t>
  </si>
  <si>
    <t>BẢNG TỔNG HỢP HỌC SINH, SINH VIÊN:XT-TNH-RHP-BLKQ NĂM HỌC 2019-2020</t>
  </si>
  <si>
    <t>Tháng 
9&amp;10/19</t>
  </si>
  <si>
    <t>Tháng 
11/19</t>
  </si>
  <si>
    <t>Tháng 
12/19</t>
  </si>
  <si>
    <t>Tháng 
01/20</t>
  </si>
  <si>
    <t>Tháng 
02/20</t>
  </si>
  <si>
    <t>Tháng
 3/20</t>
  </si>
  <si>
    <t>Tháng 
4/20</t>
  </si>
  <si>
    <t>Tháng 
5/20</t>
  </si>
  <si>
    <t>Tháng 
6/20</t>
  </si>
  <si>
    <t>Tháng 
7&amp;8/20</t>
  </si>
  <si>
    <t>BẢNG TỔNG HỢP HSSV: XT - TNH - RHP - BLKQ NĂM HỌC 2019-2020</t>
  </si>
  <si>
    <t>QĐ:1369 ngày 08/11/2019</t>
  </si>
  <si>
    <t>QĐ: 1323,1324,1333 ngày 29, 31/10/2019
QĐ: 1381,1433 ngày 20/11/2019</t>
  </si>
  <si>
    <t>QĐ: 1221 ngày 14/10/2019
QĐ: 1433,1449 ngày 20,25/11/2019</t>
  </si>
  <si>
    <t>19/11/2019 (Tính)</t>
  </si>
  <si>
    <t>QĐ: 1221 ngày 14/10/2019
QĐ: 1381,1449 ngày 08,25/11/2019
QĐ: 1489 ngày 02/12/2019</t>
  </si>
  <si>
    <t>QĐ: 1323,1324,1333 ngày 29,31/10/2019
QĐ: 1381 ngày 08/11/2019
QĐ: 1489 ngày 02/12/2019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</si>
</sst>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5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sz val="12"/>
      <color indexed="9"/>
      <name val="Times New Roman"/>
      <family val="1"/>
    </font>
    <font>
      <sz val="7"/>
      <color indexed="8"/>
      <name val="Times New Roman"/>
      <family val="1"/>
    </font>
    <font>
      <b/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7" fillId="0" borderId="1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0" fillId="0" borderId="0" xfId="0" applyBorder="1"/>
    <xf numFmtId="0" fontId="5" fillId="0" borderId="0" xfId="0" applyFont="1" applyBorder="1"/>
    <xf numFmtId="0" fontId="3" fillId="0" borderId="0" xfId="0" applyFont="1" applyBorder="1" applyAlignment="1">
      <alignment horizontal="right"/>
    </xf>
    <xf numFmtId="0" fontId="8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1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quotePrefix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17" xfId="0" applyFont="1" applyBorder="1" applyAlignment="1">
      <alignment horizontal="left" vertical="center" wrapText="1"/>
    </xf>
    <xf numFmtId="0" fontId="12" fillId="0" borderId="10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3" fillId="0" borderId="15" xfId="0" applyFont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0" fontId="15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vertical="center"/>
    </xf>
    <xf numFmtId="0" fontId="19" fillId="0" borderId="10" xfId="0" applyFont="1" applyBorder="1" applyAlignment="1">
      <alignment vertical="center" wrapText="1"/>
    </xf>
    <xf numFmtId="0" fontId="0" fillId="0" borderId="0" xfId="0" applyBorder="1" applyAlignment="1"/>
    <xf numFmtId="0" fontId="20" fillId="0" borderId="0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5" fillId="0" borderId="10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8" xfId="0" applyFont="1" applyBorder="1" applyAlignment="1">
      <alignment horizontal="left" vertical="center" wrapText="1"/>
    </xf>
    <xf numFmtId="14" fontId="14" fillId="0" borderId="18" xfId="0" applyNumberFormat="1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5" fillId="0" borderId="6" xfId="0" applyFont="1" applyBorder="1" applyAlignment="1">
      <alignment vertical="center" wrapText="1"/>
    </xf>
    <xf numFmtId="0" fontId="7" fillId="0" borderId="0" xfId="0" applyFont="1" applyBorder="1"/>
    <xf numFmtId="0" fontId="2" fillId="0" borderId="0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5" fillId="3" borderId="18" xfId="0" applyFont="1" applyFill="1" applyBorder="1" applyAlignment="1">
      <alignment horizontal="center" vertical="center" wrapText="1"/>
    </xf>
    <xf numFmtId="0" fontId="15" fillId="3" borderId="32" xfId="0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18" xfId="0" applyFont="1" applyFill="1" applyBorder="1" applyAlignment="1">
      <alignment horizontal="left" vertical="center" wrapText="1"/>
    </xf>
    <xf numFmtId="0" fontId="15" fillId="3" borderId="32" xfId="0" applyFont="1" applyFill="1" applyBorder="1" applyAlignment="1">
      <alignment horizontal="left" vertical="center"/>
    </xf>
    <xf numFmtId="0" fontId="17" fillId="0" borderId="33" xfId="0" applyFont="1" applyBorder="1" applyAlignment="1">
      <alignment horizontal="left"/>
    </xf>
    <xf numFmtId="0" fontId="17" fillId="0" borderId="30" xfId="0" applyFont="1" applyBorder="1" applyAlignment="1">
      <alignment horizontal="left"/>
    </xf>
    <xf numFmtId="0" fontId="17" fillId="0" borderId="31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5" fillId="0" borderId="33" xfId="0" applyFont="1" applyBorder="1" applyAlignment="1">
      <alignment horizontal="left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21" fillId="0" borderId="33" xfId="0" applyFont="1" applyBorder="1" applyAlignment="1">
      <alignment horizontal="left"/>
    </xf>
    <xf numFmtId="0" fontId="21" fillId="0" borderId="30" xfId="0" applyFont="1" applyBorder="1" applyAlignment="1">
      <alignment horizontal="left"/>
    </xf>
    <xf numFmtId="0" fontId="21" fillId="0" borderId="3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5" fillId="3" borderId="32" xfId="0" applyFont="1" applyFill="1" applyBorder="1" applyAlignment="1">
      <alignment horizontal="left" vertical="center" wrapText="1"/>
    </xf>
    <xf numFmtId="0" fontId="20" fillId="0" borderId="33" xfId="0" applyFont="1" applyBorder="1" applyAlignment="1">
      <alignment horizontal="center"/>
    </xf>
    <xf numFmtId="0" fontId="20" fillId="0" borderId="30" xfId="0" applyFont="1" applyBorder="1" applyAlignment="1">
      <alignment horizontal="center"/>
    </xf>
    <xf numFmtId="0" fontId="20" fillId="0" borderId="31" xfId="0" applyFon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23" fillId="0" borderId="0" xfId="0" applyFont="1" applyBorder="1" applyAlignment="1">
      <alignment horizontal="center" vertical="center"/>
    </xf>
  </cellXfs>
  <cellStyles count="1">
    <cellStyle name="Normal" xfId="0" builtinId="0"/>
  </cellStyles>
  <dxfs count="47"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27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  <dxf>
      <fill>
        <patternFill>
          <bgColor indexed="45"/>
        </patternFill>
      </fill>
    </dxf>
    <dxf>
      <fill>
        <patternFill>
          <bgColor indexed="41"/>
        </patternFill>
      </fill>
    </dxf>
    <dxf>
      <fill>
        <patternFill>
          <bgColor indexed="2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BreakPreview" topLeftCell="A34" zoomScaleNormal="100" workbookViewId="0">
      <selection activeCell="H46" sqref="H46:I46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68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106</v>
      </c>
      <c r="C3" s="4" t="s">
        <v>69</v>
      </c>
      <c r="D3" s="4" t="s">
        <v>70</v>
      </c>
      <c r="E3" s="4" t="s">
        <v>71</v>
      </c>
      <c r="F3" s="4" t="s">
        <v>72</v>
      </c>
      <c r="G3" s="4" t="s">
        <v>73</v>
      </c>
      <c r="H3" s="4" t="s">
        <v>74</v>
      </c>
      <c r="I3" s="4" t="s">
        <v>75</v>
      </c>
      <c r="J3" s="4" t="s">
        <v>108</v>
      </c>
      <c r="K3" s="4" t="s">
        <v>109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12</v>
      </c>
      <c r="C4" s="14">
        <v>9</v>
      </c>
      <c r="D4" s="14">
        <v>11</v>
      </c>
      <c r="E4" s="14">
        <v>2</v>
      </c>
      <c r="F4" s="14">
        <v>11</v>
      </c>
      <c r="G4" s="14">
        <v>8</v>
      </c>
      <c r="H4" s="14">
        <v>14</v>
      </c>
      <c r="I4" s="14">
        <v>7</v>
      </c>
      <c r="J4" s="14">
        <v>1</v>
      </c>
      <c r="K4" s="14">
        <v>0</v>
      </c>
      <c r="L4" s="2">
        <f>SUM(B4:K4)</f>
        <v>75</v>
      </c>
      <c r="M4" s="23"/>
    </row>
    <row r="5" spans="1:13" ht="20.100000000000001" customHeight="1" x14ac:dyDescent="0.2">
      <c r="A5" s="7" t="s">
        <v>13</v>
      </c>
      <c r="B5" s="14">
        <v>57</v>
      </c>
      <c r="C5" s="14">
        <v>50</v>
      </c>
      <c r="D5" s="14">
        <v>11</v>
      </c>
      <c r="E5" s="14">
        <v>4</v>
      </c>
      <c r="F5" s="14">
        <v>14</v>
      </c>
      <c r="G5" s="14">
        <v>25</v>
      </c>
      <c r="H5" s="14">
        <v>11</v>
      </c>
      <c r="I5" s="14">
        <v>4</v>
      </c>
      <c r="J5" s="14">
        <v>3</v>
      </c>
      <c r="K5" s="14">
        <v>0</v>
      </c>
      <c r="L5" s="2">
        <f t="shared" ref="L5:L11" si="0">SUM(B5:K5)</f>
        <v>179</v>
      </c>
      <c r="M5" s="38"/>
    </row>
    <row r="6" spans="1:13" ht="32.1" customHeight="1" x14ac:dyDescent="0.2">
      <c r="A6" s="8" t="s">
        <v>14</v>
      </c>
      <c r="B6" s="14">
        <v>60</v>
      </c>
      <c r="C6" s="14">
        <v>46</v>
      </c>
      <c r="D6" s="14">
        <v>54</v>
      </c>
      <c r="E6" s="14">
        <v>56</v>
      </c>
      <c r="F6" s="14">
        <v>57</v>
      </c>
      <c r="G6" s="14">
        <v>42</v>
      </c>
      <c r="H6" s="14">
        <v>35</v>
      </c>
      <c r="I6" s="14">
        <v>19</v>
      </c>
      <c r="J6" s="14">
        <v>11</v>
      </c>
      <c r="K6" s="14">
        <v>0</v>
      </c>
      <c r="L6" s="2">
        <f t="shared" si="0"/>
        <v>380</v>
      </c>
      <c r="M6" s="29"/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6</v>
      </c>
      <c r="C8" s="14">
        <v>3</v>
      </c>
      <c r="D8" s="14">
        <v>5</v>
      </c>
      <c r="E8" s="14">
        <v>4</v>
      </c>
      <c r="F8" s="14">
        <v>1</v>
      </c>
      <c r="G8" s="14">
        <v>0</v>
      </c>
      <c r="H8" s="14">
        <v>3</v>
      </c>
      <c r="I8" s="14">
        <v>0</v>
      </c>
      <c r="J8" s="14">
        <v>0</v>
      </c>
      <c r="K8" s="14">
        <v>0</v>
      </c>
      <c r="L8" s="2">
        <f t="shared" si="0"/>
        <v>22</v>
      </c>
      <c r="M8" s="30"/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/>
      <c r="L9" s="2">
        <f t="shared" si="0"/>
        <v>0</v>
      </c>
      <c r="M9" s="87" t="s">
        <v>26</v>
      </c>
    </row>
    <row r="10" spans="1:13" ht="20.100000000000001" customHeight="1" x14ac:dyDescent="0.2">
      <c r="A10" s="7" t="s">
        <v>17</v>
      </c>
      <c r="B10" s="14">
        <v>2</v>
      </c>
      <c r="C10" s="14">
        <v>1</v>
      </c>
      <c r="D10" s="14">
        <v>0</v>
      </c>
      <c r="E10" s="14">
        <v>0</v>
      </c>
      <c r="F10" s="14">
        <v>1</v>
      </c>
      <c r="G10" s="14">
        <v>0</v>
      </c>
      <c r="H10" s="14">
        <v>4</v>
      </c>
      <c r="I10" s="14">
        <v>0</v>
      </c>
      <c r="J10" s="14">
        <v>0</v>
      </c>
      <c r="K10" s="14">
        <v>0</v>
      </c>
      <c r="L10" s="2">
        <f t="shared" si="0"/>
        <v>8</v>
      </c>
      <c r="M10" s="88"/>
    </row>
    <row r="11" spans="1:13" ht="20.100000000000001" customHeight="1" thickBot="1" x14ac:dyDescent="0.25">
      <c r="A11" s="9" t="s">
        <v>18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2">
        <f t="shared" si="0"/>
        <v>0</v>
      </c>
      <c r="M11" s="31"/>
    </row>
    <row r="12" spans="1:13" ht="24.95" customHeight="1" thickBot="1" x14ac:dyDescent="0.25">
      <c r="A12" s="46" t="s">
        <v>149</v>
      </c>
      <c r="B12" s="19">
        <f>SUM(B4:B11)</f>
        <v>137</v>
      </c>
      <c r="C12" s="19">
        <f t="shared" ref="C12:L12" si="1">SUM(C4:C11)</f>
        <v>109</v>
      </c>
      <c r="D12" s="19">
        <f t="shared" si="1"/>
        <v>81</v>
      </c>
      <c r="E12" s="19">
        <f t="shared" si="1"/>
        <v>66</v>
      </c>
      <c r="F12" s="19">
        <f t="shared" si="1"/>
        <v>84</v>
      </c>
      <c r="G12" s="19">
        <f t="shared" si="1"/>
        <v>75</v>
      </c>
      <c r="H12" s="19">
        <f t="shared" si="1"/>
        <v>67</v>
      </c>
      <c r="I12" s="19">
        <f t="shared" si="1"/>
        <v>30</v>
      </c>
      <c r="J12" s="19">
        <f t="shared" si="1"/>
        <v>15</v>
      </c>
      <c r="K12" s="19">
        <f t="shared" si="1"/>
        <v>0</v>
      </c>
      <c r="L12" s="19">
        <f t="shared" si="1"/>
        <v>664</v>
      </c>
      <c r="M12" s="18"/>
    </row>
    <row r="13" spans="1:13" ht="30" customHeight="1" x14ac:dyDescent="0.2">
      <c r="A13" s="11" t="s">
        <v>12</v>
      </c>
      <c r="B13" s="17">
        <v>0</v>
      </c>
      <c r="C13" s="17">
        <v>0</v>
      </c>
      <c r="D13" s="17">
        <v>2</v>
      </c>
      <c r="E13" s="17">
        <v>1</v>
      </c>
      <c r="F13" s="17">
        <v>2</v>
      </c>
      <c r="G13" s="17">
        <v>5</v>
      </c>
      <c r="H13" s="17">
        <v>2</v>
      </c>
      <c r="I13" s="17">
        <v>0</v>
      </c>
      <c r="J13" s="17">
        <v>0</v>
      </c>
      <c r="K13" s="17">
        <v>0</v>
      </c>
      <c r="L13" s="20">
        <f>SUM(B13:K13)</f>
        <v>12</v>
      </c>
      <c r="M13" s="25"/>
    </row>
    <row r="14" spans="1:13" ht="20.100000000000001" customHeight="1" x14ac:dyDescent="0.2">
      <c r="A14" s="7" t="s">
        <v>13</v>
      </c>
      <c r="B14" s="14">
        <v>4</v>
      </c>
      <c r="C14" s="14">
        <v>2</v>
      </c>
      <c r="D14" s="14">
        <v>0</v>
      </c>
      <c r="E14" s="14">
        <v>0</v>
      </c>
      <c r="F14" s="14">
        <v>1</v>
      </c>
      <c r="G14" s="14">
        <v>0</v>
      </c>
      <c r="H14" s="14">
        <v>0</v>
      </c>
      <c r="I14" s="14">
        <v>1</v>
      </c>
      <c r="J14" s="14">
        <v>0</v>
      </c>
      <c r="K14" s="14">
        <v>0</v>
      </c>
      <c r="L14" s="20">
        <f t="shared" ref="L14:L20" si="2">SUM(B14:K14)</f>
        <v>8</v>
      </c>
      <c r="M14" s="38"/>
    </row>
    <row r="15" spans="1:13" ht="32.1" customHeight="1" x14ac:dyDescent="0.2">
      <c r="A15" s="24" t="s">
        <v>41</v>
      </c>
      <c r="B15" s="14">
        <v>0</v>
      </c>
      <c r="C15" s="14">
        <v>3</v>
      </c>
      <c r="D15" s="14">
        <v>0</v>
      </c>
      <c r="E15" s="14">
        <v>1</v>
      </c>
      <c r="F15" s="14">
        <v>4</v>
      </c>
      <c r="G15" s="14">
        <v>0</v>
      </c>
      <c r="H15" s="14">
        <v>3</v>
      </c>
      <c r="I15" s="14">
        <v>2</v>
      </c>
      <c r="J15" s="14">
        <v>3</v>
      </c>
      <c r="K15" s="14">
        <v>0</v>
      </c>
      <c r="L15" s="20">
        <f t="shared" si="2"/>
        <v>16</v>
      </c>
      <c r="M15" s="37"/>
    </row>
    <row r="16" spans="1:13" ht="20.100000000000001" customHeight="1" x14ac:dyDescent="0.2">
      <c r="A16" s="7" t="s">
        <v>15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20">
        <f t="shared" si="2"/>
        <v>0</v>
      </c>
      <c r="M16" s="13"/>
    </row>
    <row r="17" spans="1:13" ht="20.100000000000001" customHeight="1" x14ac:dyDescent="0.2">
      <c r="A17" s="7" t="s">
        <v>16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20">
        <f t="shared" si="2"/>
        <v>0</v>
      </c>
      <c r="M17" s="37"/>
    </row>
    <row r="18" spans="1:13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/>
      <c r="L18" s="20">
        <f t="shared" si="2"/>
        <v>0</v>
      </c>
      <c r="M18" s="87" t="s">
        <v>26</v>
      </c>
    </row>
    <row r="19" spans="1:13" ht="20.100000000000001" customHeight="1" x14ac:dyDescent="0.2">
      <c r="A19" s="7" t="s">
        <v>17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/>
      <c r="L19" s="20">
        <f t="shared" si="2"/>
        <v>0</v>
      </c>
      <c r="M19" s="88"/>
    </row>
    <row r="20" spans="1:13" ht="20.100000000000001" customHeight="1" thickBot="1" x14ac:dyDescent="0.25">
      <c r="A20" s="9" t="s">
        <v>18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2">
        <f t="shared" si="2"/>
        <v>0</v>
      </c>
      <c r="M20" s="33"/>
    </row>
    <row r="21" spans="1:13" ht="24.95" customHeight="1" thickBot="1" x14ac:dyDescent="0.25">
      <c r="A21" s="10" t="s">
        <v>21</v>
      </c>
      <c r="B21" s="19">
        <f>SUM(B13:B20)</f>
        <v>4</v>
      </c>
      <c r="C21" s="19">
        <f t="shared" ref="C21:L21" si="3">SUM(C13:C20)</f>
        <v>5</v>
      </c>
      <c r="D21" s="19">
        <f t="shared" si="3"/>
        <v>2</v>
      </c>
      <c r="E21" s="19">
        <f t="shared" si="3"/>
        <v>2</v>
      </c>
      <c r="F21" s="19">
        <f t="shared" si="3"/>
        <v>7</v>
      </c>
      <c r="G21" s="19">
        <f t="shared" si="3"/>
        <v>5</v>
      </c>
      <c r="H21" s="19">
        <f t="shared" si="3"/>
        <v>5</v>
      </c>
      <c r="I21" s="19">
        <f t="shared" si="3"/>
        <v>3</v>
      </c>
      <c r="J21" s="19">
        <f t="shared" si="3"/>
        <v>3</v>
      </c>
      <c r="K21" s="19">
        <f t="shared" si="3"/>
        <v>0</v>
      </c>
      <c r="L21" s="19">
        <f t="shared" si="3"/>
        <v>36</v>
      </c>
      <c r="M21" s="18"/>
    </row>
    <row r="22" spans="1:13" ht="24.95" customHeight="1" thickBot="1" x14ac:dyDescent="0.25">
      <c r="A22" s="12" t="s">
        <v>22</v>
      </c>
      <c r="B22" s="21">
        <f>SUM(B12,B21)</f>
        <v>141</v>
      </c>
      <c r="C22" s="21">
        <f t="shared" ref="C22:L22" si="4">SUM(C12,C21)</f>
        <v>114</v>
      </c>
      <c r="D22" s="21">
        <f t="shared" si="4"/>
        <v>83</v>
      </c>
      <c r="E22" s="21">
        <f t="shared" si="4"/>
        <v>68</v>
      </c>
      <c r="F22" s="21">
        <f t="shared" si="4"/>
        <v>91</v>
      </c>
      <c r="G22" s="21">
        <f t="shared" si="4"/>
        <v>80</v>
      </c>
      <c r="H22" s="21">
        <f t="shared" si="4"/>
        <v>72</v>
      </c>
      <c r="I22" s="21">
        <f t="shared" si="4"/>
        <v>33</v>
      </c>
      <c r="J22" s="21">
        <f t="shared" si="4"/>
        <v>18</v>
      </c>
      <c r="K22" s="21">
        <f t="shared" si="4"/>
        <v>0</v>
      </c>
      <c r="L22" s="21">
        <f t="shared" si="4"/>
        <v>700</v>
      </c>
      <c r="M22" s="39">
        <v>3157</v>
      </c>
    </row>
    <row r="23" spans="1:13" ht="18" customHeight="1" x14ac:dyDescent="0.2">
      <c r="A23" s="36"/>
      <c r="M23" s="22" t="s">
        <v>23</v>
      </c>
    </row>
    <row r="24" spans="1:13" s="26" customFormat="1" ht="24.95" customHeight="1" x14ac:dyDescent="0.3">
      <c r="A24" s="89" t="s">
        <v>68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s="26" customFormat="1" ht="9.9499999999999993" customHeight="1" x14ac:dyDescent="0.25">
      <c r="A25" s="27"/>
    </row>
    <row r="26" spans="1:13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148</v>
      </c>
      <c r="I26" s="90"/>
      <c r="J26" s="90" t="s">
        <v>128</v>
      </c>
      <c r="K26" s="90"/>
      <c r="L26" s="90"/>
      <c r="M26" s="90"/>
    </row>
    <row r="27" spans="1:13" s="26" customFormat="1" ht="20.100000000000001" customHeight="1" x14ac:dyDescent="0.25">
      <c r="A27" s="91" t="s">
        <v>150</v>
      </c>
      <c r="B27" s="91"/>
      <c r="C27" s="91"/>
      <c r="D27" s="91">
        <f>SUM(D28:E35)</f>
        <v>477</v>
      </c>
      <c r="E27" s="91"/>
      <c r="F27" s="91">
        <f>SUM(F28:G35)</f>
        <v>187</v>
      </c>
      <c r="G27" s="91"/>
      <c r="H27" s="91">
        <f>SUM(H28:I35)</f>
        <v>664</v>
      </c>
      <c r="I27" s="91"/>
      <c r="J27" s="92"/>
      <c r="K27" s="92"/>
      <c r="L27" s="92"/>
      <c r="M27" s="93"/>
    </row>
    <row r="28" spans="1:13" s="26" customFormat="1" ht="17.100000000000001" customHeight="1" x14ac:dyDescent="0.25">
      <c r="A28" s="95" t="s">
        <v>12</v>
      </c>
      <c r="B28" s="95"/>
      <c r="C28" s="95"/>
      <c r="D28" s="96">
        <f>SUM(B4:F4)</f>
        <v>45</v>
      </c>
      <c r="E28" s="96"/>
      <c r="F28" s="96">
        <f>SUM(G4:K4)</f>
        <v>30</v>
      </c>
      <c r="G28" s="96"/>
      <c r="H28" s="91">
        <f>SUM(D28:G28)</f>
        <v>75</v>
      </c>
      <c r="I28" s="91"/>
      <c r="J28" s="94"/>
      <c r="K28" s="94"/>
      <c r="L28" s="94"/>
      <c r="M28" s="94"/>
    </row>
    <row r="29" spans="1:13" s="26" customFormat="1" ht="17.100000000000001" customHeight="1" x14ac:dyDescent="0.25">
      <c r="A29" s="95" t="s">
        <v>129</v>
      </c>
      <c r="B29" s="95"/>
      <c r="C29" s="95"/>
      <c r="D29" s="96">
        <f>SUM(B5:F5)</f>
        <v>136</v>
      </c>
      <c r="E29" s="96"/>
      <c r="F29" s="96">
        <f t="shared" ref="F29:F35" si="5">SUM(G5:K5)</f>
        <v>43</v>
      </c>
      <c r="G29" s="96"/>
      <c r="H29" s="91">
        <f t="shared" ref="H29:H35" si="6">SUM(D29:G29)</f>
        <v>179</v>
      </c>
      <c r="I29" s="91"/>
      <c r="J29" s="94"/>
      <c r="K29" s="94"/>
      <c r="L29" s="94"/>
      <c r="M29" s="94"/>
    </row>
    <row r="30" spans="1:13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273</v>
      </c>
      <c r="E30" s="96"/>
      <c r="F30" s="96">
        <f t="shared" si="5"/>
        <v>107</v>
      </c>
      <c r="G30" s="96"/>
      <c r="H30" s="91">
        <f t="shared" si="6"/>
        <v>380</v>
      </c>
      <c r="I30" s="91"/>
      <c r="J30" s="94"/>
      <c r="K30" s="94"/>
      <c r="L30" s="94"/>
      <c r="M30" s="94"/>
    </row>
    <row r="31" spans="1:13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3" s="26" customFormat="1" ht="17.100000000000001" customHeight="1" x14ac:dyDescent="0.25">
      <c r="A32" s="95" t="s">
        <v>132</v>
      </c>
      <c r="B32" s="95"/>
      <c r="C32" s="95"/>
      <c r="D32" s="96">
        <f t="shared" si="7"/>
        <v>19</v>
      </c>
      <c r="E32" s="96"/>
      <c r="F32" s="96">
        <f t="shared" si="5"/>
        <v>3</v>
      </c>
      <c r="G32" s="96"/>
      <c r="H32" s="91">
        <f t="shared" si="6"/>
        <v>22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0</v>
      </c>
      <c r="G33" s="96"/>
      <c r="H33" s="91">
        <f t="shared" si="6"/>
        <v>0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4</v>
      </c>
      <c r="E34" s="96"/>
      <c r="F34" s="96">
        <f t="shared" si="5"/>
        <v>4</v>
      </c>
      <c r="G34" s="96"/>
      <c r="H34" s="91">
        <f t="shared" si="6"/>
        <v>8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147</v>
      </c>
      <c r="B35" s="95"/>
      <c r="C35" s="95"/>
      <c r="D35" s="96">
        <f t="shared" si="7"/>
        <v>0</v>
      </c>
      <c r="E35" s="96"/>
      <c r="F35" s="96">
        <f t="shared" si="5"/>
        <v>0</v>
      </c>
      <c r="G35" s="96"/>
      <c r="H35" s="91">
        <f t="shared" si="6"/>
        <v>0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20</v>
      </c>
      <c r="E36" s="91"/>
      <c r="F36" s="91">
        <f>SUM(F37:G44)</f>
        <v>16</v>
      </c>
      <c r="G36" s="91"/>
      <c r="H36" s="91">
        <f>SUM(H37:I44)</f>
        <v>36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5</v>
      </c>
      <c r="E37" s="96"/>
      <c r="F37" s="96">
        <f>SUM(G13:K13)</f>
        <v>7</v>
      </c>
      <c r="G37" s="96"/>
      <c r="H37" s="91">
        <f>SUM(D37:G37)</f>
        <v>12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7</v>
      </c>
      <c r="E38" s="96"/>
      <c r="F38" s="96">
        <f t="shared" ref="F38:F44" si="9">SUM(G14:K14)</f>
        <v>1</v>
      </c>
      <c r="G38" s="96"/>
      <c r="H38" s="91">
        <f t="shared" ref="H38:H44" si="10">SUM(D38:G38)</f>
        <v>8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8</v>
      </c>
      <c r="E39" s="96"/>
      <c r="F39" s="96">
        <f t="shared" si="9"/>
        <v>8</v>
      </c>
      <c r="G39" s="96"/>
      <c r="H39" s="91">
        <f t="shared" si="10"/>
        <v>16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0</v>
      </c>
      <c r="E40" s="96"/>
      <c r="F40" s="96">
        <f t="shared" si="9"/>
        <v>0</v>
      </c>
      <c r="G40" s="96"/>
      <c r="H40" s="91">
        <f t="shared" si="10"/>
        <v>0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0</v>
      </c>
      <c r="E41" s="96"/>
      <c r="F41" s="96">
        <f t="shared" si="9"/>
        <v>0</v>
      </c>
      <c r="G41" s="96"/>
      <c r="H41" s="91">
        <f t="shared" si="10"/>
        <v>0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0</v>
      </c>
      <c r="G42" s="96"/>
      <c r="H42" s="91">
        <f t="shared" si="10"/>
        <v>0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0</v>
      </c>
      <c r="G43" s="96"/>
      <c r="H43" s="91">
        <f t="shared" si="10"/>
        <v>0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147</v>
      </c>
      <c r="B44" s="95"/>
      <c r="C44" s="95"/>
      <c r="D44" s="96">
        <f t="shared" si="8"/>
        <v>0</v>
      </c>
      <c r="E44" s="96"/>
      <c r="F44" s="96">
        <f t="shared" si="9"/>
        <v>0</v>
      </c>
      <c r="G44" s="96"/>
      <c r="H44" s="91">
        <f t="shared" si="10"/>
        <v>0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497</v>
      </c>
      <c r="E45" s="91"/>
      <c r="F45" s="91">
        <f>SUM(F46:G53)</f>
        <v>203</v>
      </c>
      <c r="G45" s="91"/>
      <c r="H45" s="91">
        <f>SUM(D45:G45)</f>
        <v>700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50</v>
      </c>
      <c r="E46" s="96"/>
      <c r="F46" s="96">
        <f t="shared" ref="F46:F53" si="12">SUM(F28,F37)</f>
        <v>37</v>
      </c>
      <c r="G46" s="96"/>
      <c r="H46" s="91">
        <f>SUM(D46:G46)</f>
        <v>87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143</v>
      </c>
      <c r="E47" s="96"/>
      <c r="F47" s="96">
        <f t="shared" si="12"/>
        <v>44</v>
      </c>
      <c r="G47" s="96"/>
      <c r="H47" s="91">
        <f t="shared" ref="H47:H53" si="13">SUM(D47:G47)</f>
        <v>187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281</v>
      </c>
      <c r="E48" s="96"/>
      <c r="F48" s="96">
        <f t="shared" si="12"/>
        <v>115</v>
      </c>
      <c r="G48" s="96"/>
      <c r="H48" s="91">
        <f t="shared" si="13"/>
        <v>396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0</v>
      </c>
      <c r="E49" s="96"/>
      <c r="F49" s="96">
        <f t="shared" si="12"/>
        <v>0</v>
      </c>
      <c r="G49" s="96"/>
      <c r="H49" s="91">
        <f t="shared" si="13"/>
        <v>0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19</v>
      </c>
      <c r="E50" s="96"/>
      <c r="F50" s="96">
        <f t="shared" si="12"/>
        <v>3</v>
      </c>
      <c r="G50" s="96"/>
      <c r="H50" s="91">
        <f t="shared" si="13"/>
        <v>22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0</v>
      </c>
      <c r="G51" s="96"/>
      <c r="H51" s="91">
        <f t="shared" si="13"/>
        <v>0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4</v>
      </c>
      <c r="E52" s="96"/>
      <c r="F52" s="96">
        <f t="shared" si="12"/>
        <v>4</v>
      </c>
      <c r="G52" s="96"/>
      <c r="H52" s="91">
        <f t="shared" si="13"/>
        <v>8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147</v>
      </c>
      <c r="B53" s="95"/>
      <c r="C53" s="95"/>
      <c r="D53" s="96">
        <f t="shared" si="11"/>
        <v>0</v>
      </c>
      <c r="E53" s="96"/>
      <c r="F53" s="96">
        <f t="shared" si="12"/>
        <v>0</v>
      </c>
      <c r="G53" s="96"/>
      <c r="H53" s="91">
        <f t="shared" si="13"/>
        <v>0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</sheetData>
  <mergeCells count="141">
    <mergeCell ref="J53:M53"/>
    <mergeCell ref="A53:C53"/>
    <mergeCell ref="D53:E53"/>
    <mergeCell ref="F53:G53"/>
    <mergeCell ref="H53:I53"/>
    <mergeCell ref="J50:M50"/>
    <mergeCell ref="A51:C51"/>
    <mergeCell ref="D51:E51"/>
    <mergeCell ref="F51:G51"/>
    <mergeCell ref="H51:I51"/>
    <mergeCell ref="J51:M52"/>
    <mergeCell ref="A52:C52"/>
    <mergeCell ref="D52:E52"/>
    <mergeCell ref="F52:G52"/>
    <mergeCell ref="H52:I52"/>
    <mergeCell ref="A50:C50"/>
    <mergeCell ref="D50:E50"/>
    <mergeCell ref="F50:G50"/>
    <mergeCell ref="H50:I50"/>
    <mergeCell ref="J48:M48"/>
    <mergeCell ref="A49:C49"/>
    <mergeCell ref="D49:E49"/>
    <mergeCell ref="F49:G49"/>
    <mergeCell ref="H49:I49"/>
    <mergeCell ref="J49:M49"/>
    <mergeCell ref="A48:C48"/>
    <mergeCell ref="D48:E48"/>
    <mergeCell ref="F48:G48"/>
    <mergeCell ref="H48:I48"/>
    <mergeCell ref="J46:M46"/>
    <mergeCell ref="A47:C47"/>
    <mergeCell ref="D47:E47"/>
    <mergeCell ref="F47:G47"/>
    <mergeCell ref="H47:I47"/>
    <mergeCell ref="J47:M47"/>
    <mergeCell ref="A46:C46"/>
    <mergeCell ref="D46:E46"/>
    <mergeCell ref="F46:G46"/>
    <mergeCell ref="H46:I46"/>
    <mergeCell ref="J44:M44"/>
    <mergeCell ref="A45:C45"/>
    <mergeCell ref="D45:E45"/>
    <mergeCell ref="F45:G45"/>
    <mergeCell ref="H45:I45"/>
    <mergeCell ref="J45:M45"/>
    <mergeCell ref="A44:C44"/>
    <mergeCell ref="D44:E44"/>
    <mergeCell ref="F44:G44"/>
    <mergeCell ref="H44:I44"/>
    <mergeCell ref="J41:M41"/>
    <mergeCell ref="A42:C42"/>
    <mergeCell ref="D42:E42"/>
    <mergeCell ref="F42:G42"/>
    <mergeCell ref="H42:I42"/>
    <mergeCell ref="J42:M43"/>
    <mergeCell ref="A43:C43"/>
    <mergeCell ref="D43:E43"/>
    <mergeCell ref="F43:G43"/>
    <mergeCell ref="H43:I43"/>
    <mergeCell ref="A41:C41"/>
    <mergeCell ref="D41:E41"/>
    <mergeCell ref="F41:G41"/>
    <mergeCell ref="H41:I41"/>
    <mergeCell ref="J39:M39"/>
    <mergeCell ref="A40:C40"/>
    <mergeCell ref="D40:E40"/>
    <mergeCell ref="F40:G40"/>
    <mergeCell ref="H40:I40"/>
    <mergeCell ref="J40:M40"/>
    <mergeCell ref="A39:C39"/>
    <mergeCell ref="D39:E39"/>
    <mergeCell ref="F39:G39"/>
    <mergeCell ref="H39:I39"/>
    <mergeCell ref="J37:M37"/>
    <mergeCell ref="A38:C38"/>
    <mergeCell ref="D38:E38"/>
    <mergeCell ref="F38:G38"/>
    <mergeCell ref="H38:I38"/>
    <mergeCell ref="J38:M38"/>
    <mergeCell ref="A37:C37"/>
    <mergeCell ref="D37:E37"/>
    <mergeCell ref="F37:G37"/>
    <mergeCell ref="H37:I37"/>
    <mergeCell ref="A36:C36"/>
    <mergeCell ref="D36:E36"/>
    <mergeCell ref="F36:G36"/>
    <mergeCell ref="H36:I36"/>
    <mergeCell ref="J36:M36"/>
    <mergeCell ref="J32:M32"/>
    <mergeCell ref="A33:C33"/>
    <mergeCell ref="D33:E33"/>
    <mergeCell ref="F33:G33"/>
    <mergeCell ref="H33:I33"/>
    <mergeCell ref="J33:M34"/>
    <mergeCell ref="F32:G32"/>
    <mergeCell ref="H32:I32"/>
    <mergeCell ref="F34:G34"/>
    <mergeCell ref="H34:I34"/>
    <mergeCell ref="A35:C35"/>
    <mergeCell ref="D35:E35"/>
    <mergeCell ref="F35:G35"/>
    <mergeCell ref="H35:I35"/>
    <mergeCell ref="A34:C34"/>
    <mergeCell ref="D34:E34"/>
    <mergeCell ref="A32:C32"/>
    <mergeCell ref="D32:E32"/>
    <mergeCell ref="J35:M35"/>
    <mergeCell ref="J30:M30"/>
    <mergeCell ref="A31:C31"/>
    <mergeCell ref="D31:E31"/>
    <mergeCell ref="F31:G31"/>
    <mergeCell ref="H31:I31"/>
    <mergeCell ref="J31:M31"/>
    <mergeCell ref="A30:C30"/>
    <mergeCell ref="D30:E30"/>
    <mergeCell ref="F30:G30"/>
    <mergeCell ref="H30:I30"/>
    <mergeCell ref="J28:M28"/>
    <mergeCell ref="A29:C29"/>
    <mergeCell ref="D29:E29"/>
    <mergeCell ref="F29:G29"/>
    <mergeCell ref="H29:I29"/>
    <mergeCell ref="J29:M29"/>
    <mergeCell ref="A28:C28"/>
    <mergeCell ref="D28:E28"/>
    <mergeCell ref="F28:G28"/>
    <mergeCell ref="H28:I28"/>
    <mergeCell ref="A1:M1"/>
    <mergeCell ref="M9:M10"/>
    <mergeCell ref="M18:M19"/>
    <mergeCell ref="A24:M24"/>
    <mergeCell ref="J26:M26"/>
    <mergeCell ref="A27:C27"/>
    <mergeCell ref="D27:E27"/>
    <mergeCell ref="F27:G27"/>
    <mergeCell ref="H27:I27"/>
    <mergeCell ref="J27:M27"/>
    <mergeCell ref="A26:C26"/>
    <mergeCell ref="D26:E26"/>
    <mergeCell ref="F26:G26"/>
    <mergeCell ref="H26:I26"/>
  </mergeCells>
  <phoneticPr fontId="2" type="noConversion"/>
  <conditionalFormatting sqref="M12 M7 M16 B4:L22 M21">
    <cfRule type="cellIs" dxfId="46" priority="1" stopIfTrue="1" operator="notEqual">
      <formula>0</formula>
    </cfRule>
  </conditionalFormatting>
  <conditionalFormatting sqref="M13:M15 M8 M11 M20 M4:M6 M17 M22 D46:G53 H35:I35 J35:J42 D28:G35 J33 D37:G44 J28:M32 K35:M35 K37:M41 K44:M44 K46:M50 J53:M53 J44:J51">
    <cfRule type="cellIs" dxfId="45" priority="2" stopIfTrue="1" operator="notEqual">
      <formula>0</formula>
    </cfRule>
  </conditionalFormatting>
  <conditionalFormatting sqref="D45:I45 H46:I53 D36:I36 H37:I44 D27:I27 H28:I34">
    <cfRule type="cellIs" dxfId="44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BreakPreview" topLeftCell="A31" zoomScaleNormal="100" workbookViewId="0">
      <selection activeCell="A28" sqref="A28:C28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76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107</v>
      </c>
      <c r="C3" s="4" t="s">
        <v>77</v>
      </c>
      <c r="D3" s="4" t="s">
        <v>78</v>
      </c>
      <c r="E3" s="4" t="s">
        <v>79</v>
      </c>
      <c r="F3" s="4" t="s">
        <v>80</v>
      </c>
      <c r="G3" s="4" t="s">
        <v>81</v>
      </c>
      <c r="H3" s="4" t="s">
        <v>82</v>
      </c>
      <c r="I3" s="4" t="s">
        <v>83</v>
      </c>
      <c r="J3" s="4" t="s">
        <v>110</v>
      </c>
      <c r="K3" s="4" t="s">
        <v>111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11</v>
      </c>
      <c r="C4" s="14">
        <v>12</v>
      </c>
      <c r="D4" s="14">
        <v>11</v>
      </c>
      <c r="E4" s="14">
        <v>2</v>
      </c>
      <c r="F4" s="14">
        <v>3</v>
      </c>
      <c r="G4" s="14">
        <v>10</v>
      </c>
      <c r="H4" s="14">
        <v>6</v>
      </c>
      <c r="I4" s="14">
        <v>8</v>
      </c>
      <c r="J4" s="14">
        <v>12</v>
      </c>
      <c r="K4" s="14">
        <v>0</v>
      </c>
      <c r="L4" s="2">
        <f>SUM(B4:K4)</f>
        <v>75</v>
      </c>
      <c r="M4" s="23"/>
    </row>
    <row r="5" spans="1:13" ht="20.100000000000001" customHeight="1" x14ac:dyDescent="0.2">
      <c r="A5" s="7" t="s">
        <v>13</v>
      </c>
      <c r="B5" s="14">
        <v>96</v>
      </c>
      <c r="C5" s="14">
        <v>22</v>
      </c>
      <c r="D5" s="14">
        <v>16</v>
      </c>
      <c r="E5" s="14">
        <v>7</v>
      </c>
      <c r="F5" s="14">
        <v>2</v>
      </c>
      <c r="G5" s="14">
        <v>18</v>
      </c>
      <c r="H5" s="14">
        <v>10</v>
      </c>
      <c r="I5" s="14">
        <v>7</v>
      </c>
      <c r="J5" s="14">
        <v>6</v>
      </c>
      <c r="K5" s="14">
        <v>0</v>
      </c>
      <c r="L5" s="2">
        <f t="shared" ref="L5:L11" si="0">SUM(B5:K5)</f>
        <v>184</v>
      </c>
      <c r="M5" s="38"/>
    </row>
    <row r="6" spans="1:13" ht="32.1" customHeight="1" x14ac:dyDescent="0.2">
      <c r="A6" s="8" t="s">
        <v>14</v>
      </c>
      <c r="B6" s="14">
        <v>90</v>
      </c>
      <c r="C6" s="14">
        <v>21</v>
      </c>
      <c r="D6" s="14">
        <v>28</v>
      </c>
      <c r="E6" s="14">
        <v>15</v>
      </c>
      <c r="F6" s="14">
        <v>29</v>
      </c>
      <c r="G6" s="14">
        <v>76</v>
      </c>
      <c r="H6" s="14">
        <v>28</v>
      </c>
      <c r="I6" s="14">
        <v>11</v>
      </c>
      <c r="J6" s="14">
        <v>26</v>
      </c>
      <c r="K6" s="14">
        <v>0</v>
      </c>
      <c r="L6" s="2">
        <f t="shared" si="0"/>
        <v>324</v>
      </c>
      <c r="M6" s="29"/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0</v>
      </c>
      <c r="C8" s="14">
        <v>3</v>
      </c>
      <c r="D8" s="14">
        <v>0</v>
      </c>
      <c r="E8" s="14">
        <v>4</v>
      </c>
      <c r="F8" s="14">
        <v>0</v>
      </c>
      <c r="G8" s="14">
        <v>0</v>
      </c>
      <c r="H8" s="14">
        <v>3</v>
      </c>
      <c r="I8" s="14">
        <v>0</v>
      </c>
      <c r="J8" s="14">
        <v>0</v>
      </c>
      <c r="K8" s="14">
        <v>0</v>
      </c>
      <c r="L8" s="2">
        <f t="shared" si="0"/>
        <v>10</v>
      </c>
      <c r="M8" s="30"/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/>
      <c r="L9" s="2">
        <f t="shared" si="0"/>
        <v>0</v>
      </c>
      <c r="M9" s="87" t="s">
        <v>26</v>
      </c>
    </row>
    <row r="10" spans="1:13" ht="20.100000000000001" customHeight="1" x14ac:dyDescent="0.2">
      <c r="A10" s="7" t="s">
        <v>17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2</v>
      </c>
      <c r="I10" s="14">
        <v>0</v>
      </c>
      <c r="J10" s="14">
        <v>0</v>
      </c>
      <c r="K10" s="14"/>
      <c r="L10" s="2">
        <f t="shared" si="0"/>
        <v>2</v>
      </c>
      <c r="M10" s="88"/>
    </row>
    <row r="11" spans="1:13" ht="20.100000000000001" customHeight="1" thickBot="1" x14ac:dyDescent="0.25">
      <c r="A11" s="9" t="s">
        <v>18</v>
      </c>
      <c r="B11" s="16">
        <v>1</v>
      </c>
      <c r="C11" s="16">
        <v>0</v>
      </c>
      <c r="D11" s="16">
        <v>0</v>
      </c>
      <c r="E11" s="16">
        <v>0</v>
      </c>
      <c r="F11" s="16">
        <v>0</v>
      </c>
      <c r="G11" s="16">
        <v>1</v>
      </c>
      <c r="H11" s="16">
        <v>0</v>
      </c>
      <c r="I11" s="16">
        <v>0</v>
      </c>
      <c r="J11" s="16">
        <v>0</v>
      </c>
      <c r="K11" s="16">
        <v>0</v>
      </c>
      <c r="L11" s="2">
        <f t="shared" si="0"/>
        <v>2</v>
      </c>
      <c r="M11" s="31"/>
    </row>
    <row r="12" spans="1:13" ht="24.95" customHeight="1" thickBot="1" x14ac:dyDescent="0.25">
      <c r="A12" s="46" t="s">
        <v>149</v>
      </c>
      <c r="B12" s="19">
        <f>SUM(B4:B11)</f>
        <v>198</v>
      </c>
      <c r="C12" s="19">
        <f t="shared" ref="C12:L12" si="1">SUM(C4:C11)</f>
        <v>58</v>
      </c>
      <c r="D12" s="19">
        <f t="shared" si="1"/>
        <v>55</v>
      </c>
      <c r="E12" s="19">
        <f t="shared" si="1"/>
        <v>28</v>
      </c>
      <c r="F12" s="19">
        <f t="shared" si="1"/>
        <v>34</v>
      </c>
      <c r="G12" s="19">
        <f t="shared" si="1"/>
        <v>105</v>
      </c>
      <c r="H12" s="19">
        <f t="shared" si="1"/>
        <v>49</v>
      </c>
      <c r="I12" s="19">
        <f t="shared" si="1"/>
        <v>26</v>
      </c>
      <c r="J12" s="19">
        <f t="shared" si="1"/>
        <v>44</v>
      </c>
      <c r="K12" s="19">
        <f t="shared" si="1"/>
        <v>0</v>
      </c>
      <c r="L12" s="19">
        <f t="shared" si="1"/>
        <v>597</v>
      </c>
      <c r="M12" s="18"/>
    </row>
    <row r="13" spans="1:13" ht="30" customHeight="1" x14ac:dyDescent="0.2">
      <c r="A13" s="11" t="s">
        <v>12</v>
      </c>
      <c r="B13" s="17">
        <v>3</v>
      </c>
      <c r="C13" s="17">
        <v>1</v>
      </c>
      <c r="D13" s="17">
        <v>1</v>
      </c>
      <c r="E13" s="17">
        <v>2</v>
      </c>
      <c r="F13" s="17">
        <v>2</v>
      </c>
      <c r="G13" s="17">
        <v>4</v>
      </c>
      <c r="H13" s="17">
        <v>7</v>
      </c>
      <c r="I13" s="17">
        <v>5</v>
      </c>
      <c r="J13" s="17">
        <v>4</v>
      </c>
      <c r="K13" s="17">
        <v>0</v>
      </c>
      <c r="L13" s="20">
        <f>SUM(B13:K13)</f>
        <v>29</v>
      </c>
      <c r="M13" s="25"/>
    </row>
    <row r="14" spans="1:13" ht="20.100000000000001" customHeight="1" x14ac:dyDescent="0.2">
      <c r="A14" s="7" t="s">
        <v>13</v>
      </c>
      <c r="B14" s="14">
        <v>10</v>
      </c>
      <c r="C14" s="14">
        <v>6</v>
      </c>
      <c r="D14" s="14">
        <v>3</v>
      </c>
      <c r="E14" s="14">
        <v>0</v>
      </c>
      <c r="F14" s="14">
        <v>1</v>
      </c>
      <c r="G14" s="14">
        <v>2</v>
      </c>
      <c r="H14" s="14">
        <v>2</v>
      </c>
      <c r="I14" s="14">
        <v>0</v>
      </c>
      <c r="J14" s="14">
        <v>0</v>
      </c>
      <c r="K14" s="14">
        <v>0</v>
      </c>
      <c r="L14" s="20">
        <f t="shared" ref="L14:L20" si="2">SUM(B14:K14)</f>
        <v>24</v>
      </c>
      <c r="M14" s="38"/>
    </row>
    <row r="15" spans="1:13" ht="32.1" customHeight="1" x14ac:dyDescent="0.2">
      <c r="A15" s="24" t="s">
        <v>41</v>
      </c>
      <c r="B15" s="14">
        <v>1</v>
      </c>
      <c r="C15" s="14">
        <v>9</v>
      </c>
      <c r="D15" s="14">
        <v>9</v>
      </c>
      <c r="E15" s="14">
        <v>12</v>
      </c>
      <c r="F15" s="14">
        <v>1</v>
      </c>
      <c r="G15" s="14">
        <v>10</v>
      </c>
      <c r="H15" s="14">
        <v>11</v>
      </c>
      <c r="I15" s="14">
        <v>5</v>
      </c>
      <c r="J15" s="14">
        <v>8</v>
      </c>
      <c r="K15" s="14">
        <v>0</v>
      </c>
      <c r="L15" s="20">
        <f t="shared" si="2"/>
        <v>66</v>
      </c>
      <c r="M15" s="37"/>
    </row>
    <row r="16" spans="1:13" ht="20.100000000000001" customHeight="1" x14ac:dyDescent="0.2">
      <c r="A16" s="7" t="s">
        <v>15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1</v>
      </c>
      <c r="I16" s="14">
        <v>0</v>
      </c>
      <c r="J16" s="14">
        <v>0</v>
      </c>
      <c r="K16" s="14">
        <v>0</v>
      </c>
      <c r="L16" s="20">
        <f t="shared" si="2"/>
        <v>1</v>
      </c>
      <c r="M16" s="13"/>
    </row>
    <row r="17" spans="1:13" ht="20.100000000000001" customHeight="1" x14ac:dyDescent="0.2">
      <c r="A17" s="7" t="s">
        <v>16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20">
        <f t="shared" si="2"/>
        <v>0</v>
      </c>
      <c r="M17" s="37"/>
    </row>
    <row r="18" spans="1:13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/>
      <c r="L18" s="20">
        <f t="shared" si="2"/>
        <v>1</v>
      </c>
      <c r="M18" s="87" t="s">
        <v>26</v>
      </c>
    </row>
    <row r="19" spans="1:13" ht="20.100000000000001" customHeight="1" x14ac:dyDescent="0.2">
      <c r="A19" s="7" t="s">
        <v>17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/>
      <c r="L19" s="20">
        <f t="shared" si="2"/>
        <v>0</v>
      </c>
      <c r="M19" s="88"/>
    </row>
    <row r="20" spans="1:13" ht="20.100000000000001" customHeight="1" thickBot="1" x14ac:dyDescent="0.25">
      <c r="A20" s="9" t="s">
        <v>18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1</v>
      </c>
      <c r="I20" s="16">
        <v>0</v>
      </c>
      <c r="J20" s="16">
        <v>0</v>
      </c>
      <c r="K20" s="16">
        <v>0</v>
      </c>
      <c r="L20" s="2">
        <f t="shared" si="2"/>
        <v>1</v>
      </c>
      <c r="M20" s="33"/>
    </row>
    <row r="21" spans="1:13" ht="24.95" customHeight="1" thickBot="1" x14ac:dyDescent="0.25">
      <c r="A21" s="10" t="s">
        <v>21</v>
      </c>
      <c r="B21" s="19">
        <f>SUM(B13:B20)</f>
        <v>14</v>
      </c>
      <c r="C21" s="19">
        <f t="shared" ref="C21:L21" si="3">SUM(C13:C20)</f>
        <v>16</v>
      </c>
      <c r="D21" s="19">
        <f t="shared" si="3"/>
        <v>13</v>
      </c>
      <c r="E21" s="19">
        <f t="shared" si="3"/>
        <v>14</v>
      </c>
      <c r="F21" s="19">
        <f t="shared" si="3"/>
        <v>4</v>
      </c>
      <c r="G21" s="19">
        <f t="shared" si="3"/>
        <v>16</v>
      </c>
      <c r="H21" s="19">
        <f t="shared" si="3"/>
        <v>22</v>
      </c>
      <c r="I21" s="19">
        <f t="shared" si="3"/>
        <v>11</v>
      </c>
      <c r="J21" s="19">
        <f t="shared" si="3"/>
        <v>12</v>
      </c>
      <c r="K21" s="19">
        <f t="shared" si="3"/>
        <v>0</v>
      </c>
      <c r="L21" s="19">
        <f t="shared" si="3"/>
        <v>122</v>
      </c>
      <c r="M21" s="18"/>
    </row>
    <row r="22" spans="1:13" ht="24.95" customHeight="1" thickBot="1" x14ac:dyDescent="0.25">
      <c r="A22" s="12" t="s">
        <v>22</v>
      </c>
      <c r="B22" s="21">
        <f>SUM(B12,B21)</f>
        <v>212</v>
      </c>
      <c r="C22" s="21">
        <f t="shared" ref="C22:L22" si="4">SUM(C12,C21)</f>
        <v>74</v>
      </c>
      <c r="D22" s="21">
        <f t="shared" si="4"/>
        <v>68</v>
      </c>
      <c r="E22" s="21">
        <f t="shared" si="4"/>
        <v>42</v>
      </c>
      <c r="F22" s="21">
        <f t="shared" si="4"/>
        <v>38</v>
      </c>
      <c r="G22" s="21">
        <f t="shared" si="4"/>
        <v>121</v>
      </c>
      <c r="H22" s="21">
        <f t="shared" si="4"/>
        <v>71</v>
      </c>
      <c r="I22" s="21">
        <f t="shared" si="4"/>
        <v>37</v>
      </c>
      <c r="J22" s="21">
        <f t="shared" si="4"/>
        <v>56</v>
      </c>
      <c r="K22" s="21">
        <f t="shared" si="4"/>
        <v>0</v>
      </c>
      <c r="L22" s="21">
        <f t="shared" si="4"/>
        <v>719</v>
      </c>
      <c r="M22" s="39">
        <v>2828</v>
      </c>
    </row>
    <row r="23" spans="1:13" ht="18" customHeight="1" x14ac:dyDescent="0.2">
      <c r="A23" s="36"/>
      <c r="M23" s="22" t="s">
        <v>23</v>
      </c>
    </row>
    <row r="24" spans="1:13" s="26" customFormat="1" ht="24.95" customHeight="1" x14ac:dyDescent="0.3">
      <c r="A24" s="89" t="s">
        <v>76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s="26" customFormat="1" ht="9.9499999999999993" customHeight="1" x14ac:dyDescent="0.25">
      <c r="A25" s="27"/>
    </row>
    <row r="26" spans="1:13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146</v>
      </c>
      <c r="I26" s="90"/>
      <c r="J26" s="90" t="s">
        <v>128</v>
      </c>
      <c r="K26" s="90"/>
      <c r="L26" s="90"/>
      <c r="M26" s="90"/>
    </row>
    <row r="27" spans="1:13" s="26" customFormat="1" ht="20.100000000000001" customHeight="1" x14ac:dyDescent="0.25">
      <c r="A27" s="91" t="s">
        <v>150</v>
      </c>
      <c r="B27" s="91"/>
      <c r="C27" s="91"/>
      <c r="D27" s="91">
        <f>SUM(D28:E35)</f>
        <v>373</v>
      </c>
      <c r="E27" s="91"/>
      <c r="F27" s="91">
        <f>SUM(F28:G35)</f>
        <v>224</v>
      </c>
      <c r="G27" s="91"/>
      <c r="H27" s="91">
        <f>SUM(H28:I35)</f>
        <v>597</v>
      </c>
      <c r="I27" s="91"/>
      <c r="J27" s="92"/>
      <c r="K27" s="92"/>
      <c r="L27" s="92"/>
      <c r="M27" s="93"/>
    </row>
    <row r="28" spans="1:13" s="26" customFormat="1" ht="17.100000000000001" customHeight="1" x14ac:dyDescent="0.25">
      <c r="A28" s="95" t="s">
        <v>12</v>
      </c>
      <c r="B28" s="95"/>
      <c r="C28" s="95"/>
      <c r="D28" s="96">
        <f>SUM(B4:F4)</f>
        <v>39</v>
      </c>
      <c r="E28" s="96"/>
      <c r="F28" s="96">
        <f>SUM(G4:K4)</f>
        <v>36</v>
      </c>
      <c r="G28" s="96"/>
      <c r="H28" s="91">
        <f>SUM(D28:G28)</f>
        <v>75</v>
      </c>
      <c r="I28" s="91"/>
      <c r="J28" s="94"/>
      <c r="K28" s="94"/>
      <c r="L28" s="94"/>
      <c r="M28" s="94"/>
    </row>
    <row r="29" spans="1:13" s="26" customFormat="1" ht="17.100000000000001" customHeight="1" x14ac:dyDescent="0.25">
      <c r="A29" s="95" t="s">
        <v>129</v>
      </c>
      <c r="B29" s="95"/>
      <c r="C29" s="95"/>
      <c r="D29" s="96">
        <f>SUM(B5:F5)</f>
        <v>143</v>
      </c>
      <c r="E29" s="96"/>
      <c r="F29" s="96">
        <f t="shared" ref="F29:F35" si="5">SUM(G5:K5)</f>
        <v>41</v>
      </c>
      <c r="G29" s="96"/>
      <c r="H29" s="91">
        <f t="shared" ref="H29:H35" si="6">SUM(D29:G29)</f>
        <v>184</v>
      </c>
      <c r="I29" s="91"/>
      <c r="J29" s="94"/>
      <c r="K29" s="94"/>
      <c r="L29" s="94"/>
      <c r="M29" s="94"/>
    </row>
    <row r="30" spans="1:13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183</v>
      </c>
      <c r="E30" s="96"/>
      <c r="F30" s="96">
        <f t="shared" si="5"/>
        <v>141</v>
      </c>
      <c r="G30" s="96"/>
      <c r="H30" s="91">
        <f t="shared" si="6"/>
        <v>324</v>
      </c>
      <c r="I30" s="91"/>
      <c r="J30" s="94"/>
      <c r="K30" s="94"/>
      <c r="L30" s="94"/>
      <c r="M30" s="94"/>
    </row>
    <row r="31" spans="1:13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3" s="26" customFormat="1" ht="17.100000000000001" customHeight="1" x14ac:dyDescent="0.25">
      <c r="A32" s="95" t="s">
        <v>132</v>
      </c>
      <c r="B32" s="95"/>
      <c r="C32" s="95"/>
      <c r="D32" s="96">
        <f t="shared" si="7"/>
        <v>7</v>
      </c>
      <c r="E32" s="96"/>
      <c r="F32" s="96">
        <f t="shared" si="5"/>
        <v>3</v>
      </c>
      <c r="G32" s="96"/>
      <c r="H32" s="91">
        <f t="shared" si="6"/>
        <v>10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0</v>
      </c>
      <c r="G33" s="96"/>
      <c r="H33" s="91">
        <f t="shared" si="6"/>
        <v>0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0</v>
      </c>
      <c r="E34" s="96"/>
      <c r="F34" s="96">
        <f t="shared" si="5"/>
        <v>2</v>
      </c>
      <c r="G34" s="96"/>
      <c r="H34" s="91">
        <f t="shared" si="6"/>
        <v>2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147</v>
      </c>
      <c r="B35" s="95"/>
      <c r="C35" s="95"/>
      <c r="D35" s="96">
        <f t="shared" si="7"/>
        <v>1</v>
      </c>
      <c r="E35" s="96"/>
      <c r="F35" s="96">
        <f t="shared" si="5"/>
        <v>1</v>
      </c>
      <c r="G35" s="96"/>
      <c r="H35" s="91">
        <f t="shared" si="6"/>
        <v>2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61</v>
      </c>
      <c r="E36" s="91"/>
      <c r="F36" s="91">
        <f>SUM(F37:G44)</f>
        <v>61</v>
      </c>
      <c r="G36" s="91"/>
      <c r="H36" s="91">
        <f>SUM(H37:I44)</f>
        <v>122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9</v>
      </c>
      <c r="E37" s="96"/>
      <c r="F37" s="96">
        <f>SUM(G13:K13)</f>
        <v>20</v>
      </c>
      <c r="G37" s="96"/>
      <c r="H37" s="91">
        <f>SUM(D37:G37)</f>
        <v>29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20</v>
      </c>
      <c r="E38" s="96"/>
      <c r="F38" s="96">
        <f t="shared" ref="F38:F44" si="9">SUM(G14:K14)</f>
        <v>4</v>
      </c>
      <c r="G38" s="96"/>
      <c r="H38" s="91">
        <f t="shared" ref="H38:H44" si="10">SUM(D38:G38)</f>
        <v>24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32</v>
      </c>
      <c r="E39" s="96"/>
      <c r="F39" s="96">
        <f t="shared" si="9"/>
        <v>34</v>
      </c>
      <c r="G39" s="96"/>
      <c r="H39" s="91">
        <f t="shared" si="10"/>
        <v>66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0</v>
      </c>
      <c r="E40" s="96"/>
      <c r="F40" s="96">
        <f t="shared" si="9"/>
        <v>1</v>
      </c>
      <c r="G40" s="96"/>
      <c r="H40" s="91">
        <f t="shared" si="10"/>
        <v>1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0</v>
      </c>
      <c r="E41" s="96"/>
      <c r="F41" s="96">
        <f t="shared" si="9"/>
        <v>0</v>
      </c>
      <c r="G41" s="96"/>
      <c r="H41" s="91">
        <f t="shared" si="10"/>
        <v>0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1</v>
      </c>
      <c r="G42" s="96"/>
      <c r="H42" s="91">
        <f t="shared" si="10"/>
        <v>1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0</v>
      </c>
      <c r="G43" s="96"/>
      <c r="H43" s="91">
        <f t="shared" si="10"/>
        <v>0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147</v>
      </c>
      <c r="B44" s="95"/>
      <c r="C44" s="95"/>
      <c r="D44" s="96">
        <f t="shared" si="8"/>
        <v>0</v>
      </c>
      <c r="E44" s="96"/>
      <c r="F44" s="96">
        <f t="shared" si="9"/>
        <v>1</v>
      </c>
      <c r="G44" s="96"/>
      <c r="H44" s="91">
        <f t="shared" si="10"/>
        <v>1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434</v>
      </c>
      <c r="E45" s="91"/>
      <c r="F45" s="91">
        <f>SUM(F46:G53)</f>
        <v>285</v>
      </c>
      <c r="G45" s="91"/>
      <c r="H45" s="91">
        <f>SUM(D45:G45)</f>
        <v>719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48</v>
      </c>
      <c r="E46" s="96"/>
      <c r="F46" s="96">
        <f t="shared" ref="F46:F53" si="12">SUM(F28,F37)</f>
        <v>56</v>
      </c>
      <c r="G46" s="96"/>
      <c r="H46" s="91">
        <f>SUM(D46:G46)</f>
        <v>104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163</v>
      </c>
      <c r="E47" s="96"/>
      <c r="F47" s="96">
        <f t="shared" si="12"/>
        <v>45</v>
      </c>
      <c r="G47" s="96"/>
      <c r="H47" s="91">
        <f t="shared" ref="H47:H53" si="13">SUM(D47:G47)</f>
        <v>208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215</v>
      </c>
      <c r="E48" s="96"/>
      <c r="F48" s="96">
        <f t="shared" si="12"/>
        <v>175</v>
      </c>
      <c r="G48" s="96"/>
      <c r="H48" s="91">
        <f t="shared" si="13"/>
        <v>390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0</v>
      </c>
      <c r="E49" s="96"/>
      <c r="F49" s="96">
        <f t="shared" si="12"/>
        <v>1</v>
      </c>
      <c r="G49" s="96"/>
      <c r="H49" s="91">
        <f t="shared" si="13"/>
        <v>1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7</v>
      </c>
      <c r="E50" s="96"/>
      <c r="F50" s="96">
        <f t="shared" si="12"/>
        <v>3</v>
      </c>
      <c r="G50" s="96"/>
      <c r="H50" s="91">
        <f t="shared" si="13"/>
        <v>10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1</v>
      </c>
      <c r="G51" s="96"/>
      <c r="H51" s="91">
        <f t="shared" si="13"/>
        <v>1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0</v>
      </c>
      <c r="E52" s="96"/>
      <c r="F52" s="96">
        <f t="shared" si="12"/>
        <v>2</v>
      </c>
      <c r="G52" s="96"/>
      <c r="H52" s="91">
        <f t="shared" si="13"/>
        <v>2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147</v>
      </c>
      <c r="B53" s="95"/>
      <c r="C53" s="95"/>
      <c r="D53" s="96">
        <f t="shared" si="11"/>
        <v>1</v>
      </c>
      <c r="E53" s="96"/>
      <c r="F53" s="96">
        <f t="shared" si="12"/>
        <v>2</v>
      </c>
      <c r="G53" s="96"/>
      <c r="H53" s="91">
        <f t="shared" si="13"/>
        <v>3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  <row r="56" spans="1:13" ht="15.75" x14ac:dyDescent="0.25">
      <c r="A56" s="1"/>
    </row>
  </sheetData>
  <mergeCells count="141">
    <mergeCell ref="J53:M53"/>
    <mergeCell ref="A53:C53"/>
    <mergeCell ref="D53:E53"/>
    <mergeCell ref="F53:G53"/>
    <mergeCell ref="H53:I53"/>
    <mergeCell ref="J50:M50"/>
    <mergeCell ref="A51:C51"/>
    <mergeCell ref="D51:E51"/>
    <mergeCell ref="F51:G51"/>
    <mergeCell ref="H51:I51"/>
    <mergeCell ref="J51:M52"/>
    <mergeCell ref="A52:C52"/>
    <mergeCell ref="D52:E52"/>
    <mergeCell ref="F52:G52"/>
    <mergeCell ref="H52:I52"/>
    <mergeCell ref="A50:C50"/>
    <mergeCell ref="D50:E50"/>
    <mergeCell ref="F50:G50"/>
    <mergeCell ref="H50:I50"/>
    <mergeCell ref="J48:M48"/>
    <mergeCell ref="A49:C49"/>
    <mergeCell ref="D49:E49"/>
    <mergeCell ref="F49:G49"/>
    <mergeCell ref="H49:I49"/>
    <mergeCell ref="J49:M49"/>
    <mergeCell ref="A48:C48"/>
    <mergeCell ref="D48:E48"/>
    <mergeCell ref="F48:G48"/>
    <mergeCell ref="H48:I48"/>
    <mergeCell ref="J46:M46"/>
    <mergeCell ref="A47:C47"/>
    <mergeCell ref="D47:E47"/>
    <mergeCell ref="F47:G47"/>
    <mergeCell ref="H47:I47"/>
    <mergeCell ref="J47:M47"/>
    <mergeCell ref="A46:C46"/>
    <mergeCell ref="D46:E46"/>
    <mergeCell ref="F46:G46"/>
    <mergeCell ref="H46:I46"/>
    <mergeCell ref="J44:M44"/>
    <mergeCell ref="A45:C45"/>
    <mergeCell ref="D45:E45"/>
    <mergeCell ref="F45:G45"/>
    <mergeCell ref="H45:I45"/>
    <mergeCell ref="J45:M45"/>
    <mergeCell ref="A44:C44"/>
    <mergeCell ref="D44:E44"/>
    <mergeCell ref="F44:G44"/>
    <mergeCell ref="H44:I44"/>
    <mergeCell ref="J41:M41"/>
    <mergeCell ref="A42:C42"/>
    <mergeCell ref="D42:E42"/>
    <mergeCell ref="F42:G42"/>
    <mergeCell ref="H42:I42"/>
    <mergeCell ref="J42:M43"/>
    <mergeCell ref="A43:C43"/>
    <mergeCell ref="D43:E43"/>
    <mergeCell ref="F43:G43"/>
    <mergeCell ref="H43:I43"/>
    <mergeCell ref="A41:C41"/>
    <mergeCell ref="D41:E41"/>
    <mergeCell ref="F41:G41"/>
    <mergeCell ref="H41:I41"/>
    <mergeCell ref="J39:M39"/>
    <mergeCell ref="A40:C40"/>
    <mergeCell ref="D40:E40"/>
    <mergeCell ref="F40:G40"/>
    <mergeCell ref="H40:I40"/>
    <mergeCell ref="J40:M40"/>
    <mergeCell ref="A39:C39"/>
    <mergeCell ref="D39:E39"/>
    <mergeCell ref="F39:G39"/>
    <mergeCell ref="H39:I39"/>
    <mergeCell ref="J37:M37"/>
    <mergeCell ref="A38:C38"/>
    <mergeCell ref="D38:E38"/>
    <mergeCell ref="F38:G38"/>
    <mergeCell ref="H38:I38"/>
    <mergeCell ref="J38:M38"/>
    <mergeCell ref="A37:C37"/>
    <mergeCell ref="D37:E37"/>
    <mergeCell ref="F37:G37"/>
    <mergeCell ref="H37:I37"/>
    <mergeCell ref="A36:C36"/>
    <mergeCell ref="D36:E36"/>
    <mergeCell ref="F36:G36"/>
    <mergeCell ref="H36:I36"/>
    <mergeCell ref="J36:M36"/>
    <mergeCell ref="J32:M32"/>
    <mergeCell ref="A33:C33"/>
    <mergeCell ref="D33:E33"/>
    <mergeCell ref="F33:G33"/>
    <mergeCell ref="H33:I33"/>
    <mergeCell ref="J33:M34"/>
    <mergeCell ref="F32:G32"/>
    <mergeCell ref="H32:I32"/>
    <mergeCell ref="F34:G34"/>
    <mergeCell ref="H34:I34"/>
    <mergeCell ref="A35:C35"/>
    <mergeCell ref="D35:E35"/>
    <mergeCell ref="F35:G35"/>
    <mergeCell ref="H35:I35"/>
    <mergeCell ref="A34:C34"/>
    <mergeCell ref="D34:E34"/>
    <mergeCell ref="A32:C32"/>
    <mergeCell ref="D32:E32"/>
    <mergeCell ref="J35:M35"/>
    <mergeCell ref="J30:M30"/>
    <mergeCell ref="A31:C31"/>
    <mergeCell ref="D31:E31"/>
    <mergeCell ref="F31:G31"/>
    <mergeCell ref="H31:I31"/>
    <mergeCell ref="J31:M31"/>
    <mergeCell ref="A30:C30"/>
    <mergeCell ref="D30:E30"/>
    <mergeCell ref="F30:G30"/>
    <mergeCell ref="H30:I30"/>
    <mergeCell ref="J28:M28"/>
    <mergeCell ref="A29:C29"/>
    <mergeCell ref="D29:E29"/>
    <mergeCell ref="F29:G29"/>
    <mergeCell ref="H29:I29"/>
    <mergeCell ref="J29:M29"/>
    <mergeCell ref="A28:C28"/>
    <mergeCell ref="D28:E28"/>
    <mergeCell ref="F28:G28"/>
    <mergeCell ref="H28:I28"/>
    <mergeCell ref="A1:M1"/>
    <mergeCell ref="M9:M10"/>
    <mergeCell ref="M18:M19"/>
    <mergeCell ref="A24:M24"/>
    <mergeCell ref="J26:M26"/>
    <mergeCell ref="A27:C27"/>
    <mergeCell ref="D27:E27"/>
    <mergeCell ref="F27:G27"/>
    <mergeCell ref="H27:I27"/>
    <mergeCell ref="J27:M27"/>
    <mergeCell ref="A26:C26"/>
    <mergeCell ref="D26:E26"/>
    <mergeCell ref="F26:G26"/>
    <mergeCell ref="H26:I26"/>
  </mergeCells>
  <phoneticPr fontId="2" type="noConversion"/>
  <conditionalFormatting sqref="M12 M7 M16 B4:L22 M21">
    <cfRule type="cellIs" dxfId="43" priority="1" stopIfTrue="1" operator="notEqual">
      <formula>0</formula>
    </cfRule>
  </conditionalFormatting>
  <conditionalFormatting sqref="M13:M15 M8 M11 M20 M4:M6 M17 M22 D46:G53 H35:I35 J35:J42 D28:G35 J33 D37:G44 J28:M32 K35:M35 K37:M41 K44:M44 K46:M50 J53:M53 J44:J51">
    <cfRule type="cellIs" dxfId="42" priority="2" stopIfTrue="1" operator="notEqual">
      <formula>0</formula>
    </cfRule>
  </conditionalFormatting>
  <conditionalFormatting sqref="D45:I45 H46:I53 D36:I36 H37:I44 D27:I27 H28:I34">
    <cfRule type="cellIs" dxfId="41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BreakPreview" topLeftCell="A34" zoomScaleNormal="100" workbookViewId="0">
      <selection activeCell="A53" sqref="A53:C53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84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112</v>
      </c>
      <c r="C3" s="4" t="s">
        <v>85</v>
      </c>
      <c r="D3" s="4" t="s">
        <v>86</v>
      </c>
      <c r="E3" s="4" t="s">
        <v>87</v>
      </c>
      <c r="F3" s="4" t="s">
        <v>113</v>
      </c>
      <c r="G3" s="4" t="s">
        <v>114</v>
      </c>
      <c r="H3" s="4" t="s">
        <v>88</v>
      </c>
      <c r="I3" s="4" t="s">
        <v>89</v>
      </c>
      <c r="J3" s="4" t="s">
        <v>115</v>
      </c>
      <c r="K3" s="4" t="s">
        <v>116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1</v>
      </c>
      <c r="C4" s="14">
        <v>1</v>
      </c>
      <c r="D4" s="14">
        <v>4</v>
      </c>
      <c r="E4" s="14">
        <v>0</v>
      </c>
      <c r="F4" s="14">
        <v>2</v>
      </c>
      <c r="G4" s="14">
        <v>3</v>
      </c>
      <c r="H4" s="14">
        <v>1</v>
      </c>
      <c r="I4" s="14">
        <v>0</v>
      </c>
      <c r="J4" s="14">
        <v>0</v>
      </c>
      <c r="K4" s="14">
        <v>0</v>
      </c>
      <c r="L4" s="2">
        <f>SUM(B4:K4)</f>
        <v>12</v>
      </c>
      <c r="M4" s="23"/>
    </row>
    <row r="5" spans="1:13" ht="20.100000000000001" customHeight="1" x14ac:dyDescent="0.2">
      <c r="A5" s="7" t="s">
        <v>13</v>
      </c>
      <c r="B5" s="14">
        <v>19</v>
      </c>
      <c r="C5" s="14">
        <v>34</v>
      </c>
      <c r="D5" s="14">
        <v>26</v>
      </c>
      <c r="E5" s="14">
        <v>13</v>
      </c>
      <c r="F5" s="14">
        <v>16</v>
      </c>
      <c r="G5" s="14">
        <v>20</v>
      </c>
      <c r="H5" s="14">
        <v>19</v>
      </c>
      <c r="I5" s="14">
        <v>4</v>
      </c>
      <c r="J5" s="14">
        <v>3</v>
      </c>
      <c r="K5" s="14">
        <v>0</v>
      </c>
      <c r="L5" s="2">
        <f t="shared" ref="L5:L11" si="0">SUM(B5:K5)</f>
        <v>154</v>
      </c>
      <c r="M5" s="38"/>
    </row>
    <row r="6" spans="1:13" ht="32.1" customHeight="1" x14ac:dyDescent="0.2">
      <c r="A6" s="8" t="s">
        <v>14</v>
      </c>
      <c r="B6" s="14">
        <v>13</v>
      </c>
      <c r="C6" s="14">
        <v>49</v>
      </c>
      <c r="D6" s="14">
        <v>28</v>
      </c>
      <c r="E6" s="14">
        <v>23</v>
      </c>
      <c r="F6" s="14">
        <v>61</v>
      </c>
      <c r="G6" s="14">
        <v>38</v>
      </c>
      <c r="H6" s="14">
        <v>40</v>
      </c>
      <c r="I6" s="14">
        <v>21</v>
      </c>
      <c r="J6" s="14">
        <v>12</v>
      </c>
      <c r="K6" s="14">
        <v>0</v>
      </c>
      <c r="L6" s="2">
        <f t="shared" si="0"/>
        <v>285</v>
      </c>
      <c r="M6" s="29"/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2">
        <f t="shared" si="0"/>
        <v>0</v>
      </c>
      <c r="M8" s="30"/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/>
      <c r="L9" s="2">
        <f t="shared" si="0"/>
        <v>0</v>
      </c>
      <c r="M9" s="87" t="s">
        <v>26</v>
      </c>
    </row>
    <row r="10" spans="1:13" ht="24.95" customHeight="1" x14ac:dyDescent="0.2">
      <c r="A10" s="8" t="s">
        <v>120</v>
      </c>
      <c r="B10" s="14">
        <v>0</v>
      </c>
      <c r="C10" s="14">
        <v>1</v>
      </c>
      <c r="D10" s="14">
        <v>0</v>
      </c>
      <c r="E10" s="14">
        <v>0</v>
      </c>
      <c r="F10" s="14">
        <v>1</v>
      </c>
      <c r="G10" s="14">
        <v>0</v>
      </c>
      <c r="H10" s="14">
        <v>0</v>
      </c>
      <c r="I10" s="14">
        <v>0</v>
      </c>
      <c r="J10" s="14">
        <v>0</v>
      </c>
      <c r="K10" s="14"/>
      <c r="L10" s="2">
        <f t="shared" si="0"/>
        <v>2</v>
      </c>
      <c r="M10" s="88"/>
    </row>
    <row r="11" spans="1:13" ht="20.100000000000001" customHeight="1" thickBot="1" x14ac:dyDescent="0.25">
      <c r="A11" s="9" t="s">
        <v>18</v>
      </c>
      <c r="B11" s="16">
        <v>0</v>
      </c>
      <c r="C11" s="16">
        <v>0</v>
      </c>
      <c r="D11" s="16">
        <v>0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2">
        <f t="shared" si="0"/>
        <v>1</v>
      </c>
      <c r="M11" s="31"/>
    </row>
    <row r="12" spans="1:13" ht="24.95" customHeight="1" thickBot="1" x14ac:dyDescent="0.25">
      <c r="A12" s="10" t="s">
        <v>20</v>
      </c>
      <c r="B12" s="19">
        <f>SUM(B4:B11)</f>
        <v>33</v>
      </c>
      <c r="C12" s="19">
        <f t="shared" ref="C12:L12" si="1">SUM(C4:C11)</f>
        <v>85</v>
      </c>
      <c r="D12" s="19">
        <f t="shared" si="1"/>
        <v>58</v>
      </c>
      <c r="E12" s="19">
        <f t="shared" si="1"/>
        <v>36</v>
      </c>
      <c r="F12" s="19">
        <f t="shared" si="1"/>
        <v>81</v>
      </c>
      <c r="G12" s="19">
        <f t="shared" si="1"/>
        <v>61</v>
      </c>
      <c r="H12" s="19">
        <f t="shared" si="1"/>
        <v>60</v>
      </c>
      <c r="I12" s="19">
        <f t="shared" si="1"/>
        <v>25</v>
      </c>
      <c r="J12" s="19">
        <f t="shared" si="1"/>
        <v>15</v>
      </c>
      <c r="K12" s="19">
        <f t="shared" si="1"/>
        <v>0</v>
      </c>
      <c r="L12" s="19">
        <f t="shared" si="1"/>
        <v>454</v>
      </c>
      <c r="M12" s="18"/>
    </row>
    <row r="13" spans="1:13" ht="30" customHeight="1" x14ac:dyDescent="0.2">
      <c r="A13" s="11" t="s">
        <v>12</v>
      </c>
      <c r="B13" s="17">
        <v>4</v>
      </c>
      <c r="C13" s="17">
        <v>2</v>
      </c>
      <c r="D13" s="17">
        <v>1</v>
      </c>
      <c r="E13" s="17">
        <v>0</v>
      </c>
      <c r="F13" s="17">
        <v>11</v>
      </c>
      <c r="G13" s="17">
        <v>13</v>
      </c>
      <c r="H13" s="17">
        <v>28</v>
      </c>
      <c r="I13" s="17">
        <v>7</v>
      </c>
      <c r="J13" s="17">
        <v>5</v>
      </c>
      <c r="K13" s="17">
        <v>0</v>
      </c>
      <c r="L13" s="20">
        <f>SUM(B13:K13)</f>
        <v>71</v>
      </c>
      <c r="M13" s="25"/>
    </row>
    <row r="14" spans="1:13" ht="20.100000000000001" customHeight="1" x14ac:dyDescent="0.2">
      <c r="A14" s="7" t="s">
        <v>13</v>
      </c>
      <c r="B14" s="14">
        <v>8</v>
      </c>
      <c r="C14" s="14">
        <v>16</v>
      </c>
      <c r="D14" s="14">
        <v>29</v>
      </c>
      <c r="E14" s="14">
        <v>9</v>
      </c>
      <c r="F14" s="14">
        <v>8</v>
      </c>
      <c r="G14" s="14">
        <v>7</v>
      </c>
      <c r="H14" s="14">
        <v>2</v>
      </c>
      <c r="I14" s="14">
        <v>4</v>
      </c>
      <c r="J14" s="14">
        <v>0</v>
      </c>
      <c r="K14" s="14">
        <v>0</v>
      </c>
      <c r="L14" s="20">
        <f t="shared" ref="L14:L20" si="2">SUM(B14:K14)</f>
        <v>83</v>
      </c>
      <c r="M14" s="38"/>
    </row>
    <row r="15" spans="1:13" ht="32.1" customHeight="1" x14ac:dyDescent="0.2">
      <c r="A15" s="24" t="s">
        <v>41</v>
      </c>
      <c r="B15" s="14">
        <v>6</v>
      </c>
      <c r="C15" s="14">
        <v>11</v>
      </c>
      <c r="D15" s="14">
        <v>60</v>
      </c>
      <c r="E15" s="14">
        <v>17</v>
      </c>
      <c r="F15" s="14">
        <v>28</v>
      </c>
      <c r="G15" s="14">
        <v>10</v>
      </c>
      <c r="H15" s="14">
        <v>26</v>
      </c>
      <c r="I15" s="14">
        <v>10</v>
      </c>
      <c r="J15" s="14">
        <v>5</v>
      </c>
      <c r="K15" s="14">
        <v>3</v>
      </c>
      <c r="L15" s="20">
        <f t="shared" si="2"/>
        <v>176</v>
      </c>
      <c r="M15" s="37"/>
    </row>
    <row r="16" spans="1:13" ht="20.100000000000001" customHeight="1" x14ac:dyDescent="0.2">
      <c r="A16" s="7" t="s">
        <v>15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20">
        <f t="shared" si="2"/>
        <v>0</v>
      </c>
      <c r="M16" s="13"/>
    </row>
    <row r="17" spans="1:13" ht="20.100000000000001" customHeight="1" x14ac:dyDescent="0.2">
      <c r="A17" s="7" t="s">
        <v>16</v>
      </c>
      <c r="B17" s="14">
        <v>0</v>
      </c>
      <c r="C17" s="14">
        <v>0</v>
      </c>
      <c r="D17" s="14">
        <v>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20">
        <f t="shared" si="2"/>
        <v>1</v>
      </c>
      <c r="M17" s="37"/>
    </row>
    <row r="18" spans="1:13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/>
      <c r="L18" s="20">
        <f t="shared" si="2"/>
        <v>0</v>
      </c>
      <c r="M18" s="87" t="s">
        <v>26</v>
      </c>
    </row>
    <row r="19" spans="1:13" ht="24.95" customHeight="1" x14ac:dyDescent="0.2">
      <c r="A19" s="8" t="s">
        <v>120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/>
      <c r="L19" s="20">
        <f t="shared" si="2"/>
        <v>0</v>
      </c>
      <c r="M19" s="88"/>
    </row>
    <row r="20" spans="1:13" ht="20.100000000000001" customHeight="1" thickBot="1" x14ac:dyDescent="0.25">
      <c r="A20" s="9" t="s">
        <v>18</v>
      </c>
      <c r="B20" s="16">
        <v>0</v>
      </c>
      <c r="C20" s="16">
        <v>0</v>
      </c>
      <c r="D20" s="16">
        <v>0</v>
      </c>
      <c r="E20" s="16"/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/>
      <c r="L20" s="2">
        <f t="shared" si="2"/>
        <v>0</v>
      </c>
      <c r="M20" s="33"/>
    </row>
    <row r="21" spans="1:13" ht="24.95" customHeight="1" thickBot="1" x14ac:dyDescent="0.25">
      <c r="A21" s="10" t="s">
        <v>21</v>
      </c>
      <c r="B21" s="19">
        <f>SUM(B13:B20)</f>
        <v>18</v>
      </c>
      <c r="C21" s="19">
        <f t="shared" ref="C21:L21" si="3">SUM(C13:C20)</f>
        <v>29</v>
      </c>
      <c r="D21" s="19">
        <f t="shared" si="3"/>
        <v>91</v>
      </c>
      <c r="E21" s="19">
        <f t="shared" si="3"/>
        <v>26</v>
      </c>
      <c r="F21" s="19">
        <f t="shared" si="3"/>
        <v>47</v>
      </c>
      <c r="G21" s="19">
        <f t="shared" si="3"/>
        <v>30</v>
      </c>
      <c r="H21" s="19">
        <f t="shared" si="3"/>
        <v>56</v>
      </c>
      <c r="I21" s="19">
        <f t="shared" si="3"/>
        <v>21</v>
      </c>
      <c r="J21" s="19">
        <f t="shared" si="3"/>
        <v>10</v>
      </c>
      <c r="K21" s="19">
        <f t="shared" si="3"/>
        <v>3</v>
      </c>
      <c r="L21" s="19">
        <f t="shared" si="3"/>
        <v>331</v>
      </c>
      <c r="M21" s="18"/>
    </row>
    <row r="22" spans="1:13" ht="24.95" customHeight="1" thickBot="1" x14ac:dyDescent="0.25">
      <c r="A22" s="12" t="s">
        <v>22</v>
      </c>
      <c r="B22" s="21">
        <f>SUM(B12,B21)</f>
        <v>51</v>
      </c>
      <c r="C22" s="21">
        <f t="shared" ref="C22:L22" si="4">SUM(C12,C21)</f>
        <v>114</v>
      </c>
      <c r="D22" s="21">
        <f t="shared" si="4"/>
        <v>149</v>
      </c>
      <c r="E22" s="21">
        <f t="shared" si="4"/>
        <v>62</v>
      </c>
      <c r="F22" s="21">
        <f t="shared" si="4"/>
        <v>128</v>
      </c>
      <c r="G22" s="21">
        <f t="shared" si="4"/>
        <v>91</v>
      </c>
      <c r="H22" s="21">
        <f t="shared" si="4"/>
        <v>116</v>
      </c>
      <c r="I22" s="21">
        <f t="shared" si="4"/>
        <v>46</v>
      </c>
      <c r="J22" s="21">
        <f t="shared" si="4"/>
        <v>25</v>
      </c>
      <c r="K22" s="21">
        <f t="shared" si="4"/>
        <v>3</v>
      </c>
      <c r="L22" s="21">
        <f t="shared" si="4"/>
        <v>785</v>
      </c>
      <c r="M22" s="39">
        <v>3104</v>
      </c>
    </row>
    <row r="23" spans="1:13" ht="18" customHeight="1" x14ac:dyDescent="0.2">
      <c r="A23" s="36"/>
      <c r="M23" s="22" t="s">
        <v>23</v>
      </c>
    </row>
    <row r="24" spans="1:13" s="26" customFormat="1" ht="24.95" customHeight="1" x14ac:dyDescent="0.3">
      <c r="A24" s="89" t="s">
        <v>84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s="26" customFormat="1" ht="9.9499999999999993" customHeight="1" x14ac:dyDescent="0.25">
      <c r="A25" s="27"/>
    </row>
    <row r="26" spans="1:13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145</v>
      </c>
      <c r="I26" s="90"/>
      <c r="J26" s="90" t="s">
        <v>128</v>
      </c>
      <c r="K26" s="90"/>
      <c r="L26" s="90"/>
      <c r="M26" s="90"/>
    </row>
    <row r="27" spans="1:13" s="26" customFormat="1" ht="20.100000000000001" customHeight="1" x14ac:dyDescent="0.25">
      <c r="A27" s="91" t="s">
        <v>130</v>
      </c>
      <c r="B27" s="91"/>
      <c r="C27" s="91"/>
      <c r="D27" s="91">
        <f>SUM(D28:E35)</f>
        <v>293</v>
      </c>
      <c r="E27" s="91"/>
      <c r="F27" s="91">
        <f>SUM(F28:G35)</f>
        <v>161</v>
      </c>
      <c r="G27" s="91"/>
      <c r="H27" s="91">
        <f>SUM(H28:I35)</f>
        <v>454</v>
      </c>
      <c r="I27" s="91"/>
      <c r="J27" s="92"/>
      <c r="K27" s="92"/>
      <c r="L27" s="92"/>
      <c r="M27" s="93"/>
    </row>
    <row r="28" spans="1:13" s="26" customFormat="1" ht="17.100000000000001" customHeight="1" x14ac:dyDescent="0.25">
      <c r="A28" s="95" t="s">
        <v>12</v>
      </c>
      <c r="B28" s="95"/>
      <c r="C28" s="95"/>
      <c r="D28" s="96">
        <f>SUM(B4:F4)</f>
        <v>8</v>
      </c>
      <c r="E28" s="96"/>
      <c r="F28" s="96">
        <f>SUM(G4:K4)</f>
        <v>4</v>
      </c>
      <c r="G28" s="96"/>
      <c r="H28" s="91">
        <f>SUM(D28:G28)</f>
        <v>12</v>
      </c>
      <c r="I28" s="91"/>
      <c r="J28" s="94"/>
      <c r="K28" s="94"/>
      <c r="L28" s="94"/>
      <c r="M28" s="94"/>
    </row>
    <row r="29" spans="1:13" s="26" customFormat="1" ht="17.100000000000001" customHeight="1" x14ac:dyDescent="0.25">
      <c r="A29" s="95" t="s">
        <v>129</v>
      </c>
      <c r="B29" s="95"/>
      <c r="C29" s="95"/>
      <c r="D29" s="96">
        <f>SUM(B5:F5)</f>
        <v>108</v>
      </c>
      <c r="E29" s="96"/>
      <c r="F29" s="96">
        <f t="shared" ref="F29:F35" si="5">SUM(G5:K5)</f>
        <v>46</v>
      </c>
      <c r="G29" s="96"/>
      <c r="H29" s="91">
        <f t="shared" ref="H29:H35" si="6">SUM(D29:G29)</f>
        <v>154</v>
      </c>
      <c r="I29" s="91"/>
      <c r="J29" s="94"/>
      <c r="K29" s="94"/>
      <c r="L29" s="94"/>
      <c r="M29" s="94"/>
    </row>
    <row r="30" spans="1:13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174</v>
      </c>
      <c r="E30" s="96"/>
      <c r="F30" s="96">
        <f t="shared" si="5"/>
        <v>111</v>
      </c>
      <c r="G30" s="96"/>
      <c r="H30" s="91">
        <f t="shared" si="6"/>
        <v>285</v>
      </c>
      <c r="I30" s="91"/>
      <c r="J30" s="94"/>
      <c r="K30" s="94"/>
      <c r="L30" s="94"/>
      <c r="M30" s="94"/>
    </row>
    <row r="31" spans="1:13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3" s="26" customFormat="1" ht="17.100000000000001" customHeight="1" x14ac:dyDescent="0.25">
      <c r="A32" s="95" t="s">
        <v>132</v>
      </c>
      <c r="B32" s="95"/>
      <c r="C32" s="95"/>
      <c r="D32" s="96">
        <f t="shared" si="7"/>
        <v>0</v>
      </c>
      <c r="E32" s="96"/>
      <c r="F32" s="96">
        <f t="shared" si="5"/>
        <v>0</v>
      </c>
      <c r="G32" s="96"/>
      <c r="H32" s="91">
        <f t="shared" si="6"/>
        <v>0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0</v>
      </c>
      <c r="G33" s="96"/>
      <c r="H33" s="91">
        <f t="shared" si="6"/>
        <v>0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2</v>
      </c>
      <c r="E34" s="96"/>
      <c r="F34" s="96">
        <f t="shared" si="5"/>
        <v>0</v>
      </c>
      <c r="G34" s="96"/>
      <c r="H34" s="91">
        <f t="shared" si="6"/>
        <v>2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147</v>
      </c>
      <c r="B35" s="95"/>
      <c r="C35" s="95"/>
      <c r="D35" s="96">
        <f t="shared" si="7"/>
        <v>1</v>
      </c>
      <c r="E35" s="96"/>
      <c r="F35" s="96">
        <f t="shared" si="5"/>
        <v>0</v>
      </c>
      <c r="G35" s="96"/>
      <c r="H35" s="91">
        <f t="shared" si="6"/>
        <v>1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211</v>
      </c>
      <c r="E36" s="91"/>
      <c r="F36" s="91">
        <f>SUM(F37:G44)</f>
        <v>120</v>
      </c>
      <c r="G36" s="91"/>
      <c r="H36" s="91">
        <f>SUM(H37:I44)</f>
        <v>331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18</v>
      </c>
      <c r="E37" s="96"/>
      <c r="F37" s="96">
        <f>SUM(G13:K13)</f>
        <v>53</v>
      </c>
      <c r="G37" s="96"/>
      <c r="H37" s="91">
        <f>SUM(D37:G37)</f>
        <v>71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70</v>
      </c>
      <c r="E38" s="96"/>
      <c r="F38" s="96">
        <f t="shared" ref="F38:F44" si="9">SUM(G14:K14)</f>
        <v>13</v>
      </c>
      <c r="G38" s="96"/>
      <c r="H38" s="91">
        <f t="shared" ref="H38:H44" si="10">SUM(D38:G38)</f>
        <v>83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122</v>
      </c>
      <c r="E39" s="96"/>
      <c r="F39" s="96">
        <f t="shared" si="9"/>
        <v>54</v>
      </c>
      <c r="G39" s="96"/>
      <c r="H39" s="91">
        <f t="shared" si="10"/>
        <v>176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0</v>
      </c>
      <c r="E40" s="96"/>
      <c r="F40" s="96">
        <f t="shared" si="9"/>
        <v>0</v>
      </c>
      <c r="G40" s="96"/>
      <c r="H40" s="91">
        <f t="shared" si="10"/>
        <v>0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1</v>
      </c>
      <c r="E41" s="96"/>
      <c r="F41" s="96">
        <f t="shared" si="9"/>
        <v>0</v>
      </c>
      <c r="G41" s="96"/>
      <c r="H41" s="91">
        <f t="shared" si="10"/>
        <v>1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0</v>
      </c>
      <c r="G42" s="96"/>
      <c r="H42" s="91">
        <f t="shared" si="10"/>
        <v>0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0</v>
      </c>
      <c r="G43" s="96"/>
      <c r="H43" s="91">
        <f t="shared" si="10"/>
        <v>0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147</v>
      </c>
      <c r="B44" s="95"/>
      <c r="C44" s="95"/>
      <c r="D44" s="96">
        <f t="shared" si="8"/>
        <v>0</v>
      </c>
      <c r="E44" s="96"/>
      <c r="F44" s="96">
        <f t="shared" si="9"/>
        <v>0</v>
      </c>
      <c r="G44" s="96"/>
      <c r="H44" s="91">
        <f t="shared" si="10"/>
        <v>0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504</v>
      </c>
      <c r="E45" s="91"/>
      <c r="F45" s="91">
        <f>SUM(F46:G53)</f>
        <v>281</v>
      </c>
      <c r="G45" s="91"/>
      <c r="H45" s="91">
        <f>SUM(D45:G45)</f>
        <v>785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26</v>
      </c>
      <c r="E46" s="96"/>
      <c r="F46" s="96">
        <f t="shared" ref="F46:F53" si="12">SUM(F28,F37)</f>
        <v>57</v>
      </c>
      <c r="G46" s="96"/>
      <c r="H46" s="91">
        <f>SUM(D46:G46)</f>
        <v>83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178</v>
      </c>
      <c r="E47" s="96"/>
      <c r="F47" s="96">
        <f t="shared" si="12"/>
        <v>59</v>
      </c>
      <c r="G47" s="96"/>
      <c r="H47" s="91">
        <f t="shared" ref="H47:H53" si="13">SUM(D47:G47)</f>
        <v>237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296</v>
      </c>
      <c r="E48" s="96"/>
      <c r="F48" s="96">
        <f t="shared" si="12"/>
        <v>165</v>
      </c>
      <c r="G48" s="96"/>
      <c r="H48" s="91">
        <f t="shared" si="13"/>
        <v>461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0</v>
      </c>
      <c r="E49" s="96"/>
      <c r="F49" s="96">
        <f t="shared" si="12"/>
        <v>0</v>
      </c>
      <c r="G49" s="96"/>
      <c r="H49" s="91">
        <f t="shared" si="13"/>
        <v>0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1</v>
      </c>
      <c r="E50" s="96"/>
      <c r="F50" s="96">
        <f t="shared" si="12"/>
        <v>0</v>
      </c>
      <c r="G50" s="96"/>
      <c r="H50" s="91">
        <f t="shared" si="13"/>
        <v>1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0</v>
      </c>
      <c r="G51" s="96"/>
      <c r="H51" s="91">
        <f t="shared" si="13"/>
        <v>0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2</v>
      </c>
      <c r="E52" s="96"/>
      <c r="F52" s="96">
        <f t="shared" si="12"/>
        <v>0</v>
      </c>
      <c r="G52" s="96"/>
      <c r="H52" s="91">
        <f t="shared" si="13"/>
        <v>2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147</v>
      </c>
      <c r="B53" s="95"/>
      <c r="C53" s="95"/>
      <c r="D53" s="96">
        <f t="shared" si="11"/>
        <v>1</v>
      </c>
      <c r="E53" s="96"/>
      <c r="F53" s="96">
        <f t="shared" si="12"/>
        <v>0</v>
      </c>
      <c r="G53" s="96"/>
      <c r="H53" s="91">
        <f t="shared" si="13"/>
        <v>1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</sheetData>
  <mergeCells count="141">
    <mergeCell ref="J53:M53"/>
    <mergeCell ref="A53:C53"/>
    <mergeCell ref="D53:E53"/>
    <mergeCell ref="F53:G53"/>
    <mergeCell ref="H53:I53"/>
    <mergeCell ref="J50:M50"/>
    <mergeCell ref="A51:C51"/>
    <mergeCell ref="D51:E51"/>
    <mergeCell ref="F51:G51"/>
    <mergeCell ref="H51:I51"/>
    <mergeCell ref="J51:M52"/>
    <mergeCell ref="A52:C52"/>
    <mergeCell ref="D52:E52"/>
    <mergeCell ref="F52:G52"/>
    <mergeCell ref="H52:I52"/>
    <mergeCell ref="A50:C50"/>
    <mergeCell ref="D50:E50"/>
    <mergeCell ref="F50:G50"/>
    <mergeCell ref="H50:I50"/>
    <mergeCell ref="J48:M48"/>
    <mergeCell ref="A49:C49"/>
    <mergeCell ref="D49:E49"/>
    <mergeCell ref="F49:G49"/>
    <mergeCell ref="H49:I49"/>
    <mergeCell ref="J49:M49"/>
    <mergeCell ref="A48:C48"/>
    <mergeCell ref="D48:E48"/>
    <mergeCell ref="F48:G48"/>
    <mergeCell ref="H48:I48"/>
    <mergeCell ref="J46:M46"/>
    <mergeCell ref="A47:C47"/>
    <mergeCell ref="D47:E47"/>
    <mergeCell ref="F47:G47"/>
    <mergeCell ref="H47:I47"/>
    <mergeCell ref="J47:M47"/>
    <mergeCell ref="A46:C46"/>
    <mergeCell ref="D46:E46"/>
    <mergeCell ref="F46:G46"/>
    <mergeCell ref="H46:I46"/>
    <mergeCell ref="J44:M44"/>
    <mergeCell ref="A45:C45"/>
    <mergeCell ref="D45:E45"/>
    <mergeCell ref="F45:G45"/>
    <mergeCell ref="H45:I45"/>
    <mergeCell ref="J45:M45"/>
    <mergeCell ref="A44:C44"/>
    <mergeCell ref="D44:E44"/>
    <mergeCell ref="F44:G44"/>
    <mergeCell ref="H44:I44"/>
    <mergeCell ref="J41:M41"/>
    <mergeCell ref="A42:C42"/>
    <mergeCell ref="D42:E42"/>
    <mergeCell ref="F42:G42"/>
    <mergeCell ref="H42:I42"/>
    <mergeCell ref="J42:M43"/>
    <mergeCell ref="A43:C43"/>
    <mergeCell ref="D43:E43"/>
    <mergeCell ref="F43:G43"/>
    <mergeCell ref="H43:I43"/>
    <mergeCell ref="A41:C41"/>
    <mergeCell ref="D41:E41"/>
    <mergeCell ref="F41:G41"/>
    <mergeCell ref="H41:I41"/>
    <mergeCell ref="J39:M39"/>
    <mergeCell ref="A40:C40"/>
    <mergeCell ref="D40:E40"/>
    <mergeCell ref="F40:G40"/>
    <mergeCell ref="H40:I40"/>
    <mergeCell ref="J40:M40"/>
    <mergeCell ref="A39:C39"/>
    <mergeCell ref="D39:E39"/>
    <mergeCell ref="F39:G39"/>
    <mergeCell ref="H39:I39"/>
    <mergeCell ref="J37:M37"/>
    <mergeCell ref="A38:C38"/>
    <mergeCell ref="D38:E38"/>
    <mergeCell ref="F38:G38"/>
    <mergeCell ref="H38:I38"/>
    <mergeCell ref="J38:M38"/>
    <mergeCell ref="A37:C37"/>
    <mergeCell ref="D37:E37"/>
    <mergeCell ref="F37:G37"/>
    <mergeCell ref="H37:I37"/>
    <mergeCell ref="A36:C36"/>
    <mergeCell ref="D36:E36"/>
    <mergeCell ref="F36:G36"/>
    <mergeCell ref="H36:I36"/>
    <mergeCell ref="J36:M36"/>
    <mergeCell ref="J32:M32"/>
    <mergeCell ref="A33:C33"/>
    <mergeCell ref="D33:E33"/>
    <mergeCell ref="F33:G33"/>
    <mergeCell ref="H33:I33"/>
    <mergeCell ref="J33:M34"/>
    <mergeCell ref="F32:G32"/>
    <mergeCell ref="H32:I32"/>
    <mergeCell ref="F34:G34"/>
    <mergeCell ref="H34:I34"/>
    <mergeCell ref="A35:C35"/>
    <mergeCell ref="D35:E35"/>
    <mergeCell ref="F35:G35"/>
    <mergeCell ref="H35:I35"/>
    <mergeCell ref="A34:C34"/>
    <mergeCell ref="D34:E34"/>
    <mergeCell ref="A32:C32"/>
    <mergeCell ref="D32:E32"/>
    <mergeCell ref="J35:M35"/>
    <mergeCell ref="J30:M30"/>
    <mergeCell ref="A31:C31"/>
    <mergeCell ref="D31:E31"/>
    <mergeCell ref="F31:G31"/>
    <mergeCell ref="H31:I31"/>
    <mergeCell ref="J31:M31"/>
    <mergeCell ref="A30:C30"/>
    <mergeCell ref="D30:E30"/>
    <mergeCell ref="F30:G30"/>
    <mergeCell ref="H30:I30"/>
    <mergeCell ref="J28:M28"/>
    <mergeCell ref="A29:C29"/>
    <mergeCell ref="D29:E29"/>
    <mergeCell ref="F29:G29"/>
    <mergeCell ref="H29:I29"/>
    <mergeCell ref="J29:M29"/>
    <mergeCell ref="A28:C28"/>
    <mergeCell ref="D28:E28"/>
    <mergeCell ref="F28:G28"/>
    <mergeCell ref="H28:I28"/>
    <mergeCell ref="A1:M1"/>
    <mergeCell ref="M9:M10"/>
    <mergeCell ref="M18:M19"/>
    <mergeCell ref="A24:M24"/>
    <mergeCell ref="J26:M26"/>
    <mergeCell ref="A27:C27"/>
    <mergeCell ref="D27:E27"/>
    <mergeCell ref="F27:G27"/>
    <mergeCell ref="H27:I27"/>
    <mergeCell ref="J27:M27"/>
    <mergeCell ref="A26:C26"/>
    <mergeCell ref="D26:E26"/>
    <mergeCell ref="F26:G26"/>
    <mergeCell ref="H26:I26"/>
  </mergeCells>
  <phoneticPr fontId="2" type="noConversion"/>
  <conditionalFormatting sqref="M12 M7 M16 B4:L22 M21">
    <cfRule type="cellIs" dxfId="40" priority="1" stopIfTrue="1" operator="notEqual">
      <formula>0</formula>
    </cfRule>
  </conditionalFormatting>
  <conditionalFormatting sqref="M13:M15 M8 M11 M20 M4:M6 M17 M22 D46:G53 H35:I35 J35:J42 D28:G35 J33 D37:G44 J28:M32 K35:M35 K37:M41 K44:M44 K46:M50 J53:M53 J44:J51">
    <cfRule type="cellIs" dxfId="39" priority="2" stopIfTrue="1" operator="notEqual">
      <formula>0</formula>
    </cfRule>
  </conditionalFormatting>
  <conditionalFormatting sqref="D45:I45 H46:I53 D36:I36 H37:I44 D27:I27 H28:I34">
    <cfRule type="cellIs" dxfId="38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&amp;R&amp;Z&amp;F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BreakPreview" topLeftCell="A36" zoomScaleNormal="100" workbookViewId="0">
      <selection activeCell="A24" sqref="A24:IV53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67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90</v>
      </c>
      <c r="C3" s="4" t="s">
        <v>91</v>
      </c>
      <c r="D3" s="4" t="s">
        <v>92</v>
      </c>
      <c r="E3" s="4" t="s">
        <v>93</v>
      </c>
      <c r="F3" s="4" t="s">
        <v>122</v>
      </c>
      <c r="G3" s="4" t="s">
        <v>123</v>
      </c>
      <c r="H3" s="4" t="s">
        <v>94</v>
      </c>
      <c r="I3" s="4" t="s">
        <v>95</v>
      </c>
      <c r="J3" s="4" t="s">
        <v>124</v>
      </c>
      <c r="K3" s="4" t="s">
        <v>125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4</v>
      </c>
      <c r="C4" s="14">
        <v>2</v>
      </c>
      <c r="D4" s="14">
        <v>0</v>
      </c>
      <c r="E4" s="14">
        <v>0</v>
      </c>
      <c r="F4" s="14">
        <v>1</v>
      </c>
      <c r="G4" s="14">
        <v>2</v>
      </c>
      <c r="H4" s="14">
        <v>1</v>
      </c>
      <c r="I4" s="14">
        <v>1</v>
      </c>
      <c r="J4" s="14">
        <v>1</v>
      </c>
      <c r="K4" s="14">
        <v>0</v>
      </c>
      <c r="L4" s="2">
        <f>SUM(B4:K4)</f>
        <v>12</v>
      </c>
      <c r="M4" s="23"/>
    </row>
    <row r="5" spans="1:13" ht="20.100000000000001" customHeight="1" x14ac:dyDescent="0.2">
      <c r="A5" s="7" t="s">
        <v>13</v>
      </c>
      <c r="B5" s="14">
        <v>2</v>
      </c>
      <c r="C5" s="14">
        <v>14</v>
      </c>
      <c r="D5" s="14">
        <v>4</v>
      </c>
      <c r="E5" s="14">
        <v>3</v>
      </c>
      <c r="F5" s="14">
        <v>1</v>
      </c>
      <c r="G5" s="14">
        <v>0</v>
      </c>
      <c r="H5" s="14">
        <v>1</v>
      </c>
      <c r="I5" s="14">
        <v>1</v>
      </c>
      <c r="J5" s="14">
        <v>0</v>
      </c>
      <c r="K5" s="14">
        <v>0</v>
      </c>
      <c r="L5" s="2">
        <f t="shared" ref="L5:L11" si="0">SUM(B5:K5)</f>
        <v>26</v>
      </c>
      <c r="M5" s="38"/>
    </row>
    <row r="6" spans="1:13" ht="32.1" customHeight="1" x14ac:dyDescent="0.2">
      <c r="A6" s="8" t="s">
        <v>14</v>
      </c>
      <c r="B6" s="14">
        <v>9</v>
      </c>
      <c r="C6" s="14">
        <v>38</v>
      </c>
      <c r="D6" s="14">
        <v>46</v>
      </c>
      <c r="E6" s="14">
        <v>41</v>
      </c>
      <c r="F6" s="14">
        <v>28</v>
      </c>
      <c r="G6" s="14">
        <v>51</v>
      </c>
      <c r="H6" s="14">
        <v>28</v>
      </c>
      <c r="I6" s="14">
        <v>30</v>
      </c>
      <c r="J6" s="14">
        <v>27</v>
      </c>
      <c r="K6" s="14">
        <v>0</v>
      </c>
      <c r="L6" s="2">
        <f t="shared" si="0"/>
        <v>298</v>
      </c>
      <c r="M6" s="41" t="s">
        <v>117</v>
      </c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2">
        <f t="shared" si="0"/>
        <v>0</v>
      </c>
      <c r="M8" s="30"/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/>
      <c r="L9" s="2">
        <f t="shared" si="0"/>
        <v>0</v>
      </c>
      <c r="M9" s="87" t="s">
        <v>26</v>
      </c>
    </row>
    <row r="10" spans="1:13" ht="20.100000000000001" customHeight="1" x14ac:dyDescent="0.2">
      <c r="A10" s="7" t="s">
        <v>17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/>
      <c r="L10" s="2">
        <f t="shared" si="0"/>
        <v>0</v>
      </c>
      <c r="M10" s="88"/>
    </row>
    <row r="11" spans="1:13" ht="20.100000000000001" customHeight="1" thickBot="1" x14ac:dyDescent="0.25">
      <c r="A11" s="9" t="s">
        <v>18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2">
        <f t="shared" si="0"/>
        <v>0</v>
      </c>
      <c r="M11" s="31"/>
    </row>
    <row r="12" spans="1:13" ht="24.95" customHeight="1" thickBot="1" x14ac:dyDescent="0.25">
      <c r="A12" s="10" t="s">
        <v>20</v>
      </c>
      <c r="B12" s="19">
        <f>SUM(B4:B11)</f>
        <v>15</v>
      </c>
      <c r="C12" s="19">
        <f t="shared" ref="C12:L12" si="1">SUM(C4:C11)</f>
        <v>54</v>
      </c>
      <c r="D12" s="19">
        <f t="shared" si="1"/>
        <v>50</v>
      </c>
      <c r="E12" s="19">
        <f t="shared" si="1"/>
        <v>44</v>
      </c>
      <c r="F12" s="19">
        <f t="shared" si="1"/>
        <v>30</v>
      </c>
      <c r="G12" s="19">
        <f t="shared" si="1"/>
        <v>53</v>
      </c>
      <c r="H12" s="19">
        <f t="shared" si="1"/>
        <v>30</v>
      </c>
      <c r="I12" s="19">
        <f t="shared" si="1"/>
        <v>32</v>
      </c>
      <c r="J12" s="19">
        <f t="shared" si="1"/>
        <v>28</v>
      </c>
      <c r="K12" s="19">
        <f t="shared" si="1"/>
        <v>0</v>
      </c>
      <c r="L12" s="19">
        <f t="shared" si="1"/>
        <v>336</v>
      </c>
      <c r="M12" s="18"/>
    </row>
    <row r="13" spans="1:13" ht="30" customHeight="1" x14ac:dyDescent="0.2">
      <c r="A13" s="11" t="s">
        <v>12</v>
      </c>
      <c r="B13" s="17">
        <v>6</v>
      </c>
      <c r="C13" s="17">
        <v>8</v>
      </c>
      <c r="D13" s="17">
        <v>1</v>
      </c>
      <c r="E13" s="17">
        <v>4</v>
      </c>
      <c r="F13" s="17">
        <v>6</v>
      </c>
      <c r="G13" s="17">
        <v>9</v>
      </c>
      <c r="H13" s="17">
        <v>11</v>
      </c>
      <c r="I13" s="17">
        <v>15</v>
      </c>
      <c r="J13" s="17">
        <v>3</v>
      </c>
      <c r="K13" s="17">
        <v>0</v>
      </c>
      <c r="L13" s="20">
        <f>SUM(B13:K13)</f>
        <v>63</v>
      </c>
      <c r="M13" s="42" t="s">
        <v>119</v>
      </c>
    </row>
    <row r="14" spans="1:13" ht="20.100000000000001" customHeight="1" x14ac:dyDescent="0.2">
      <c r="A14" s="7" t="s">
        <v>13</v>
      </c>
      <c r="B14" s="14">
        <v>2</v>
      </c>
      <c r="C14" s="14">
        <v>7</v>
      </c>
      <c r="D14" s="14">
        <v>5</v>
      </c>
      <c r="E14" s="14">
        <v>3</v>
      </c>
      <c r="F14" s="14">
        <v>3</v>
      </c>
      <c r="G14" s="14">
        <v>2</v>
      </c>
      <c r="H14" s="14">
        <v>2</v>
      </c>
      <c r="I14" s="14">
        <v>2</v>
      </c>
      <c r="J14" s="14">
        <v>2</v>
      </c>
      <c r="K14" s="14">
        <v>3</v>
      </c>
      <c r="L14" s="20">
        <f t="shared" ref="L14:L20" si="2">SUM(B14:K14)</f>
        <v>31</v>
      </c>
      <c r="M14" s="38"/>
    </row>
    <row r="15" spans="1:13" ht="32.1" customHeight="1" x14ac:dyDescent="0.2">
      <c r="A15" s="24" t="s">
        <v>41</v>
      </c>
      <c r="B15" s="14">
        <v>19</v>
      </c>
      <c r="C15" s="14">
        <v>12</v>
      </c>
      <c r="D15" s="14">
        <v>36</v>
      </c>
      <c r="E15" s="14">
        <v>29</v>
      </c>
      <c r="F15" s="14">
        <v>38</v>
      </c>
      <c r="G15" s="14">
        <v>41</v>
      </c>
      <c r="H15" s="14">
        <v>39</v>
      </c>
      <c r="I15" s="14">
        <v>48</v>
      </c>
      <c r="J15" s="14">
        <v>39</v>
      </c>
      <c r="K15" s="14">
        <v>18</v>
      </c>
      <c r="L15" s="20">
        <f t="shared" si="2"/>
        <v>319</v>
      </c>
      <c r="M15" s="40" t="s">
        <v>118</v>
      </c>
    </row>
    <row r="16" spans="1:13" ht="20.100000000000001" customHeight="1" x14ac:dyDescent="0.2">
      <c r="A16" s="7" t="s">
        <v>15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20">
        <f t="shared" si="2"/>
        <v>0</v>
      </c>
      <c r="M16" s="13"/>
    </row>
    <row r="17" spans="1:13" ht="20.100000000000001" customHeight="1" x14ac:dyDescent="0.2">
      <c r="A17" s="7" t="s">
        <v>16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2</v>
      </c>
      <c r="L17" s="20">
        <f t="shared" si="2"/>
        <v>2</v>
      </c>
      <c r="M17" s="37"/>
    </row>
    <row r="18" spans="1:13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/>
      <c r="I18" s="14">
        <v>0</v>
      </c>
      <c r="J18" s="14">
        <v>0</v>
      </c>
      <c r="K18" s="14"/>
      <c r="L18" s="20">
        <f t="shared" si="2"/>
        <v>0</v>
      </c>
      <c r="M18" s="87" t="s">
        <v>26</v>
      </c>
    </row>
    <row r="19" spans="1:13" ht="20.100000000000001" customHeight="1" x14ac:dyDescent="0.2">
      <c r="A19" s="7" t="s">
        <v>17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/>
      <c r="L19" s="20">
        <f t="shared" si="2"/>
        <v>0</v>
      </c>
      <c r="M19" s="88"/>
    </row>
    <row r="20" spans="1:13" ht="20.100000000000001" customHeight="1" thickBot="1" x14ac:dyDescent="0.25">
      <c r="A20" s="9" t="s">
        <v>121</v>
      </c>
      <c r="B20" s="16">
        <v>0</v>
      </c>
      <c r="C20" s="16">
        <v>0</v>
      </c>
      <c r="D20" s="16">
        <v>0</v>
      </c>
      <c r="E20" s="16">
        <v>0</v>
      </c>
      <c r="F20" s="16">
        <v>1</v>
      </c>
      <c r="G20" s="16">
        <v>0</v>
      </c>
      <c r="H20" s="16">
        <v>0</v>
      </c>
      <c r="I20" s="16">
        <v>1</v>
      </c>
      <c r="J20" s="16">
        <v>0</v>
      </c>
      <c r="K20" s="16">
        <v>0</v>
      </c>
      <c r="L20" s="2">
        <f t="shared" si="2"/>
        <v>2</v>
      </c>
      <c r="M20" s="33"/>
    </row>
    <row r="21" spans="1:13" ht="24.95" customHeight="1" thickBot="1" x14ac:dyDescent="0.25">
      <c r="A21" s="10" t="s">
        <v>21</v>
      </c>
      <c r="B21" s="19">
        <f>SUM(B13:B20)</f>
        <v>27</v>
      </c>
      <c r="C21" s="19">
        <f t="shared" ref="C21:L21" si="3">SUM(C13:C20)</f>
        <v>27</v>
      </c>
      <c r="D21" s="19">
        <f t="shared" si="3"/>
        <v>42</v>
      </c>
      <c r="E21" s="19">
        <f t="shared" si="3"/>
        <v>36</v>
      </c>
      <c r="F21" s="19">
        <f t="shared" si="3"/>
        <v>48</v>
      </c>
      <c r="G21" s="19">
        <f t="shared" si="3"/>
        <v>52</v>
      </c>
      <c r="H21" s="19">
        <f t="shared" si="3"/>
        <v>52</v>
      </c>
      <c r="I21" s="19">
        <f t="shared" si="3"/>
        <v>66</v>
      </c>
      <c r="J21" s="19">
        <f t="shared" si="3"/>
        <v>44</v>
      </c>
      <c r="K21" s="19">
        <f t="shared" si="3"/>
        <v>23</v>
      </c>
      <c r="L21" s="19">
        <f t="shared" si="3"/>
        <v>417</v>
      </c>
      <c r="M21" s="18"/>
    </row>
    <row r="22" spans="1:13" ht="24.95" customHeight="1" thickBot="1" x14ac:dyDescent="0.25">
      <c r="A22" s="12" t="s">
        <v>22</v>
      </c>
      <c r="B22" s="21">
        <f>SUM(B12,B21)</f>
        <v>42</v>
      </c>
      <c r="C22" s="21">
        <f t="shared" ref="C22:L22" si="4">SUM(C12,C21)</f>
        <v>81</v>
      </c>
      <c r="D22" s="21">
        <f t="shared" si="4"/>
        <v>92</v>
      </c>
      <c r="E22" s="21">
        <f t="shared" si="4"/>
        <v>80</v>
      </c>
      <c r="F22" s="21">
        <f t="shared" si="4"/>
        <v>78</v>
      </c>
      <c r="G22" s="21">
        <f t="shared" si="4"/>
        <v>105</v>
      </c>
      <c r="H22" s="21">
        <f t="shared" si="4"/>
        <v>82</v>
      </c>
      <c r="I22" s="21">
        <f t="shared" si="4"/>
        <v>98</v>
      </c>
      <c r="J22" s="21">
        <f t="shared" si="4"/>
        <v>72</v>
      </c>
      <c r="K22" s="21">
        <f t="shared" si="4"/>
        <v>23</v>
      </c>
      <c r="L22" s="21">
        <f t="shared" si="4"/>
        <v>753</v>
      </c>
      <c r="M22" s="39">
        <v>5709</v>
      </c>
    </row>
    <row r="23" spans="1:13" ht="18" customHeight="1" x14ac:dyDescent="0.2">
      <c r="A23" s="36"/>
      <c r="M23" s="22" t="s">
        <v>23</v>
      </c>
    </row>
    <row r="24" spans="1:13" s="26" customFormat="1" ht="24.95" customHeight="1" x14ac:dyDescent="0.3">
      <c r="A24" s="89" t="s">
        <v>67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s="26" customFormat="1" ht="9.9499999999999993" customHeight="1" x14ac:dyDescent="0.25">
      <c r="A25" s="27"/>
    </row>
    <row r="26" spans="1:13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143</v>
      </c>
      <c r="I26" s="90"/>
      <c r="J26" s="90" t="s">
        <v>128</v>
      </c>
      <c r="K26" s="90"/>
      <c r="L26" s="90"/>
      <c r="M26" s="90"/>
    </row>
    <row r="27" spans="1:13" s="26" customFormat="1" ht="20.100000000000001" customHeight="1" x14ac:dyDescent="0.25">
      <c r="A27" s="91" t="s">
        <v>130</v>
      </c>
      <c r="B27" s="91"/>
      <c r="C27" s="91"/>
      <c r="D27" s="91">
        <f>SUM(D28:E35)</f>
        <v>193</v>
      </c>
      <c r="E27" s="91"/>
      <c r="F27" s="91">
        <f>SUM(F28:G35)</f>
        <v>143</v>
      </c>
      <c r="G27" s="91"/>
      <c r="H27" s="91">
        <f>SUM(H28:I35)</f>
        <v>336</v>
      </c>
      <c r="I27" s="91"/>
      <c r="J27" s="92"/>
      <c r="K27" s="92"/>
      <c r="L27" s="92"/>
      <c r="M27" s="93"/>
    </row>
    <row r="28" spans="1:13" s="26" customFormat="1" ht="17.100000000000001" customHeight="1" x14ac:dyDescent="0.25">
      <c r="A28" s="95" t="s">
        <v>12</v>
      </c>
      <c r="B28" s="95"/>
      <c r="C28" s="95"/>
      <c r="D28" s="96">
        <f>SUM(B4:F4)</f>
        <v>7</v>
      </c>
      <c r="E28" s="96"/>
      <c r="F28" s="96">
        <f>SUM(G4:K4)</f>
        <v>5</v>
      </c>
      <c r="G28" s="96"/>
      <c r="H28" s="91">
        <f>SUM(D28:G28)</f>
        <v>12</v>
      </c>
      <c r="I28" s="91"/>
      <c r="J28" s="94"/>
      <c r="K28" s="94"/>
      <c r="L28" s="94"/>
      <c r="M28" s="94"/>
    </row>
    <row r="29" spans="1:13" s="26" customFormat="1" ht="17.100000000000001" customHeight="1" x14ac:dyDescent="0.25">
      <c r="A29" s="95" t="s">
        <v>129</v>
      </c>
      <c r="B29" s="95"/>
      <c r="C29" s="95"/>
      <c r="D29" s="96">
        <f>SUM(B5:F5)</f>
        <v>24</v>
      </c>
      <c r="E29" s="96"/>
      <c r="F29" s="96">
        <f t="shared" ref="F29:F35" si="5">SUM(G5:K5)</f>
        <v>2</v>
      </c>
      <c r="G29" s="96"/>
      <c r="H29" s="91">
        <f t="shared" ref="H29:H35" si="6">SUM(D29:G29)</f>
        <v>26</v>
      </c>
      <c r="I29" s="91"/>
      <c r="J29" s="94"/>
      <c r="K29" s="94"/>
      <c r="L29" s="94"/>
      <c r="M29" s="94"/>
    </row>
    <row r="30" spans="1:13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162</v>
      </c>
      <c r="E30" s="96"/>
      <c r="F30" s="96">
        <f t="shared" si="5"/>
        <v>136</v>
      </c>
      <c r="G30" s="96"/>
      <c r="H30" s="91">
        <f t="shared" si="6"/>
        <v>298</v>
      </c>
      <c r="I30" s="91"/>
      <c r="J30" s="94"/>
      <c r="K30" s="94"/>
      <c r="L30" s="94"/>
      <c r="M30" s="94"/>
    </row>
    <row r="31" spans="1:13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3" s="26" customFormat="1" ht="17.100000000000001" customHeight="1" x14ac:dyDescent="0.25">
      <c r="A32" s="95" t="s">
        <v>132</v>
      </c>
      <c r="B32" s="95"/>
      <c r="C32" s="95"/>
      <c r="D32" s="96">
        <f t="shared" si="7"/>
        <v>0</v>
      </c>
      <c r="E32" s="96"/>
      <c r="F32" s="96">
        <f t="shared" si="5"/>
        <v>0</v>
      </c>
      <c r="G32" s="96"/>
      <c r="H32" s="91">
        <f t="shared" si="6"/>
        <v>0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0</v>
      </c>
      <c r="G33" s="96"/>
      <c r="H33" s="91">
        <f t="shared" si="6"/>
        <v>0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0</v>
      </c>
      <c r="E34" s="96"/>
      <c r="F34" s="96">
        <f t="shared" si="5"/>
        <v>0</v>
      </c>
      <c r="G34" s="96"/>
      <c r="H34" s="91">
        <f t="shared" si="6"/>
        <v>0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144</v>
      </c>
      <c r="B35" s="95"/>
      <c r="C35" s="95"/>
      <c r="D35" s="96">
        <f t="shared" si="7"/>
        <v>0</v>
      </c>
      <c r="E35" s="96"/>
      <c r="F35" s="96">
        <f t="shared" si="5"/>
        <v>0</v>
      </c>
      <c r="G35" s="96"/>
      <c r="H35" s="91">
        <f t="shared" si="6"/>
        <v>0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180</v>
      </c>
      <c r="E36" s="91"/>
      <c r="F36" s="91">
        <f>SUM(F37:G44)</f>
        <v>237</v>
      </c>
      <c r="G36" s="91"/>
      <c r="H36" s="91">
        <f>SUM(H37:I44)</f>
        <v>417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25</v>
      </c>
      <c r="E37" s="96"/>
      <c r="F37" s="96">
        <f>SUM(G13:K13)</f>
        <v>38</v>
      </c>
      <c r="G37" s="96"/>
      <c r="H37" s="91">
        <f>SUM(D37:G37)</f>
        <v>63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20</v>
      </c>
      <c r="E38" s="96"/>
      <c r="F38" s="96">
        <f t="shared" ref="F38:F44" si="9">SUM(G14:K14)</f>
        <v>11</v>
      </c>
      <c r="G38" s="96"/>
      <c r="H38" s="91">
        <f t="shared" ref="H38:H44" si="10">SUM(D38:G38)</f>
        <v>31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134</v>
      </c>
      <c r="E39" s="96"/>
      <c r="F39" s="96">
        <f t="shared" si="9"/>
        <v>185</v>
      </c>
      <c r="G39" s="96"/>
      <c r="H39" s="91">
        <f t="shared" si="10"/>
        <v>319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0</v>
      </c>
      <c r="E40" s="96"/>
      <c r="F40" s="96">
        <f t="shared" si="9"/>
        <v>0</v>
      </c>
      <c r="G40" s="96"/>
      <c r="H40" s="91">
        <f t="shared" si="10"/>
        <v>0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0</v>
      </c>
      <c r="E41" s="96"/>
      <c r="F41" s="96">
        <f t="shared" si="9"/>
        <v>2</v>
      </c>
      <c r="G41" s="96"/>
      <c r="H41" s="91">
        <f t="shared" si="10"/>
        <v>2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0</v>
      </c>
      <c r="G42" s="96"/>
      <c r="H42" s="91">
        <f t="shared" si="10"/>
        <v>0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0</v>
      </c>
      <c r="G43" s="96"/>
      <c r="H43" s="91">
        <f t="shared" si="10"/>
        <v>0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144</v>
      </c>
      <c r="B44" s="95"/>
      <c r="C44" s="95"/>
      <c r="D44" s="96">
        <f t="shared" si="8"/>
        <v>1</v>
      </c>
      <c r="E44" s="96"/>
      <c r="F44" s="96">
        <f t="shared" si="9"/>
        <v>1</v>
      </c>
      <c r="G44" s="96"/>
      <c r="H44" s="91">
        <f t="shared" si="10"/>
        <v>2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373</v>
      </c>
      <c r="E45" s="91"/>
      <c r="F45" s="91">
        <f>SUM(F46:G53)</f>
        <v>380</v>
      </c>
      <c r="G45" s="91"/>
      <c r="H45" s="91">
        <f>SUM(D45:G45)</f>
        <v>753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32</v>
      </c>
      <c r="E46" s="96"/>
      <c r="F46" s="96">
        <f t="shared" ref="F46:F53" si="12">SUM(F28,F37)</f>
        <v>43</v>
      </c>
      <c r="G46" s="96"/>
      <c r="H46" s="91">
        <f>SUM(D46:G46)</f>
        <v>75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44</v>
      </c>
      <c r="E47" s="96"/>
      <c r="F47" s="96">
        <f t="shared" si="12"/>
        <v>13</v>
      </c>
      <c r="G47" s="96"/>
      <c r="H47" s="91">
        <f t="shared" ref="H47:H53" si="13">SUM(D47:G47)</f>
        <v>57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296</v>
      </c>
      <c r="E48" s="96"/>
      <c r="F48" s="96">
        <f t="shared" si="12"/>
        <v>321</v>
      </c>
      <c r="G48" s="96"/>
      <c r="H48" s="91">
        <f t="shared" si="13"/>
        <v>617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0</v>
      </c>
      <c r="E49" s="96"/>
      <c r="F49" s="96">
        <f t="shared" si="12"/>
        <v>0</v>
      </c>
      <c r="G49" s="96"/>
      <c r="H49" s="91">
        <f t="shared" si="13"/>
        <v>0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0</v>
      </c>
      <c r="E50" s="96"/>
      <c r="F50" s="96">
        <f t="shared" si="12"/>
        <v>2</v>
      </c>
      <c r="G50" s="96"/>
      <c r="H50" s="91">
        <f t="shared" si="13"/>
        <v>2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0</v>
      </c>
      <c r="G51" s="96"/>
      <c r="H51" s="91">
        <f t="shared" si="13"/>
        <v>0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0</v>
      </c>
      <c r="E52" s="96"/>
      <c r="F52" s="96">
        <f t="shared" si="12"/>
        <v>0</v>
      </c>
      <c r="G52" s="96"/>
      <c r="H52" s="91">
        <f t="shared" si="13"/>
        <v>0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144</v>
      </c>
      <c r="B53" s="95"/>
      <c r="C53" s="95"/>
      <c r="D53" s="96">
        <f t="shared" si="11"/>
        <v>1</v>
      </c>
      <c r="E53" s="96"/>
      <c r="F53" s="96">
        <f t="shared" si="12"/>
        <v>1</v>
      </c>
      <c r="G53" s="96"/>
      <c r="H53" s="91">
        <f t="shared" si="13"/>
        <v>2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</sheetData>
  <mergeCells count="141">
    <mergeCell ref="F53:G53"/>
    <mergeCell ref="F48:G48"/>
    <mergeCell ref="H48:I48"/>
    <mergeCell ref="J50:M50"/>
    <mergeCell ref="A51:C51"/>
    <mergeCell ref="D51:E51"/>
    <mergeCell ref="A50:C50"/>
    <mergeCell ref="D50:E50"/>
    <mergeCell ref="H50:I50"/>
    <mergeCell ref="A52:C52"/>
    <mergeCell ref="D52:E52"/>
    <mergeCell ref="F52:G52"/>
    <mergeCell ref="D48:E48"/>
    <mergeCell ref="H52:I52"/>
    <mergeCell ref="A53:C53"/>
    <mergeCell ref="D53:E53"/>
    <mergeCell ref="H53:I53"/>
    <mergeCell ref="F49:G49"/>
    <mergeCell ref="H49:I49"/>
    <mergeCell ref="F50:G50"/>
    <mergeCell ref="F46:G46"/>
    <mergeCell ref="H46:I46"/>
    <mergeCell ref="A49:C49"/>
    <mergeCell ref="D49:E49"/>
    <mergeCell ref="J53:M53"/>
    <mergeCell ref="A45:C45"/>
    <mergeCell ref="D45:E45"/>
    <mergeCell ref="F45:G45"/>
    <mergeCell ref="H45:I45"/>
    <mergeCell ref="J45:M45"/>
    <mergeCell ref="J46:M46"/>
    <mergeCell ref="A47:C47"/>
    <mergeCell ref="D47:E47"/>
    <mergeCell ref="F47:G47"/>
    <mergeCell ref="H47:I47"/>
    <mergeCell ref="J47:M47"/>
    <mergeCell ref="A46:C46"/>
    <mergeCell ref="D46:E46"/>
    <mergeCell ref="J48:M48"/>
    <mergeCell ref="J51:M52"/>
    <mergeCell ref="F51:G51"/>
    <mergeCell ref="H51:I51"/>
    <mergeCell ref="J49:M49"/>
    <mergeCell ref="A48:C48"/>
    <mergeCell ref="D42:E42"/>
    <mergeCell ref="F42:G42"/>
    <mergeCell ref="H42:I42"/>
    <mergeCell ref="A43:C43"/>
    <mergeCell ref="A40:C40"/>
    <mergeCell ref="A39:C39"/>
    <mergeCell ref="D39:E39"/>
    <mergeCell ref="F39:G39"/>
    <mergeCell ref="F43:G43"/>
    <mergeCell ref="H43:I43"/>
    <mergeCell ref="A38:C38"/>
    <mergeCell ref="J38:M38"/>
    <mergeCell ref="D40:E40"/>
    <mergeCell ref="F40:G40"/>
    <mergeCell ref="H40:I40"/>
    <mergeCell ref="J42:M43"/>
    <mergeCell ref="J44:M44"/>
    <mergeCell ref="H39:I39"/>
    <mergeCell ref="J39:M39"/>
    <mergeCell ref="A44:C44"/>
    <mergeCell ref="J41:M41"/>
    <mergeCell ref="D44:E44"/>
    <mergeCell ref="F44:G44"/>
    <mergeCell ref="H44:I44"/>
    <mergeCell ref="D43:E43"/>
    <mergeCell ref="D38:E38"/>
    <mergeCell ref="F38:G38"/>
    <mergeCell ref="H38:I38"/>
    <mergeCell ref="J40:M40"/>
    <mergeCell ref="A41:C41"/>
    <mergeCell ref="D41:E41"/>
    <mergeCell ref="F41:G41"/>
    <mergeCell ref="H41:I41"/>
    <mergeCell ref="A42:C42"/>
    <mergeCell ref="D37:E37"/>
    <mergeCell ref="F37:G37"/>
    <mergeCell ref="H37:I37"/>
    <mergeCell ref="J37:M37"/>
    <mergeCell ref="J36:M36"/>
    <mergeCell ref="A32:C32"/>
    <mergeCell ref="A36:C36"/>
    <mergeCell ref="D32:E32"/>
    <mergeCell ref="F32:G32"/>
    <mergeCell ref="H32:I32"/>
    <mergeCell ref="J35:M35"/>
    <mergeCell ref="J32:M32"/>
    <mergeCell ref="A33:C33"/>
    <mergeCell ref="D33:E33"/>
    <mergeCell ref="F33:G33"/>
    <mergeCell ref="H33:I33"/>
    <mergeCell ref="J33:M34"/>
    <mergeCell ref="A34:C34"/>
    <mergeCell ref="D36:E36"/>
    <mergeCell ref="F36:G36"/>
    <mergeCell ref="H36:I36"/>
    <mergeCell ref="A37:C37"/>
    <mergeCell ref="J31:M31"/>
    <mergeCell ref="A35:C35"/>
    <mergeCell ref="A30:C30"/>
    <mergeCell ref="D30:E30"/>
    <mergeCell ref="F30:G30"/>
    <mergeCell ref="H30:I30"/>
    <mergeCell ref="H29:I29"/>
    <mergeCell ref="J30:M30"/>
    <mergeCell ref="A31:C31"/>
    <mergeCell ref="D31:E31"/>
    <mergeCell ref="F31:G31"/>
    <mergeCell ref="H31:I31"/>
    <mergeCell ref="D34:E34"/>
    <mergeCell ref="F34:G34"/>
    <mergeCell ref="H34:I34"/>
    <mergeCell ref="D35:E35"/>
    <mergeCell ref="F35:G35"/>
    <mergeCell ref="H35:I35"/>
    <mergeCell ref="J28:M28"/>
    <mergeCell ref="A29:C29"/>
    <mergeCell ref="D29:E29"/>
    <mergeCell ref="F29:G29"/>
    <mergeCell ref="J27:M27"/>
    <mergeCell ref="J29:M29"/>
    <mergeCell ref="A28:C28"/>
    <mergeCell ref="D28:E28"/>
    <mergeCell ref="F28:G28"/>
    <mergeCell ref="H28:I28"/>
    <mergeCell ref="H27:I27"/>
    <mergeCell ref="A1:M1"/>
    <mergeCell ref="M9:M10"/>
    <mergeCell ref="M18:M19"/>
    <mergeCell ref="A24:M24"/>
    <mergeCell ref="J26:M26"/>
    <mergeCell ref="A27:C27"/>
    <mergeCell ref="D27:E27"/>
    <mergeCell ref="F27:G27"/>
    <mergeCell ref="A26:C26"/>
    <mergeCell ref="D26:E26"/>
    <mergeCell ref="F26:G26"/>
    <mergeCell ref="H26:I26"/>
  </mergeCells>
  <phoneticPr fontId="2" type="noConversion"/>
  <conditionalFormatting sqref="M12 M7 M16 B4:L22 M21">
    <cfRule type="cellIs" dxfId="37" priority="1" stopIfTrue="1" operator="notEqual">
      <formula>0</formula>
    </cfRule>
  </conditionalFormatting>
  <conditionalFormatting sqref="M4:M6 M8 M11 M20 M22 M17 M13:M15 D46:G53 H35:I35 J35:J42 D28:G35 J33 D37:G44 J28:M32 K35:M35 K37:M41 K44:M44 K46:M50 J53:M53 J44:J51">
    <cfRule type="cellIs" dxfId="36" priority="2" stopIfTrue="1" operator="notEqual">
      <formula>0</formula>
    </cfRule>
  </conditionalFormatting>
  <conditionalFormatting sqref="D45:I45 H46:I53 D36:I36 H37:I44 D27:I27 H28:I34">
    <cfRule type="cellIs" dxfId="35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view="pageBreakPreview" topLeftCell="A30" zoomScaleNormal="100" workbookViewId="0">
      <selection activeCell="J51" sqref="J51:M52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62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96</v>
      </c>
      <c r="C3" s="4" t="s">
        <v>97</v>
      </c>
      <c r="D3" s="4" t="s">
        <v>98</v>
      </c>
      <c r="E3" s="4" t="s">
        <v>99</v>
      </c>
      <c r="F3" s="4" t="s">
        <v>100</v>
      </c>
      <c r="G3" s="4" t="s">
        <v>101</v>
      </c>
      <c r="H3" s="4" t="s">
        <v>102</v>
      </c>
      <c r="I3" s="4" t="s">
        <v>103</v>
      </c>
      <c r="J3" s="4" t="s">
        <v>104</v>
      </c>
      <c r="K3" s="4" t="s">
        <v>105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1</v>
      </c>
      <c r="C4" s="14">
        <v>0</v>
      </c>
      <c r="D4" s="14">
        <v>1</v>
      </c>
      <c r="E4" s="14">
        <v>0</v>
      </c>
      <c r="F4" s="14">
        <v>3</v>
      </c>
      <c r="G4" s="14">
        <v>2</v>
      </c>
      <c r="H4" s="14">
        <v>0</v>
      </c>
      <c r="I4" s="14">
        <v>0</v>
      </c>
      <c r="J4" s="14">
        <v>1</v>
      </c>
      <c r="K4" s="14">
        <v>0</v>
      </c>
      <c r="L4" s="2">
        <f>SUM(B4:K4)</f>
        <v>8</v>
      </c>
      <c r="M4" s="23"/>
    </row>
    <row r="5" spans="1:13" ht="20.100000000000001" customHeight="1" x14ac:dyDescent="0.2">
      <c r="A5" s="7" t="s">
        <v>13</v>
      </c>
      <c r="B5" s="14">
        <v>1</v>
      </c>
      <c r="C5" s="14">
        <v>8</v>
      </c>
      <c r="D5" s="14">
        <v>6</v>
      </c>
      <c r="E5" s="14">
        <v>1</v>
      </c>
      <c r="F5" s="14">
        <v>1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2">
        <f t="shared" ref="L5:L11" si="0">SUM(B5:K5)</f>
        <v>17</v>
      </c>
      <c r="M5" s="38"/>
    </row>
    <row r="6" spans="1:13" ht="32.1" customHeight="1" x14ac:dyDescent="0.2">
      <c r="A6" s="8" t="s">
        <v>14</v>
      </c>
      <c r="B6" s="14">
        <v>12</v>
      </c>
      <c r="C6" s="14">
        <v>9</v>
      </c>
      <c r="D6" s="14">
        <v>68</v>
      </c>
      <c r="E6" s="14">
        <v>33</v>
      </c>
      <c r="F6" s="14">
        <v>37</v>
      </c>
      <c r="G6" s="14">
        <v>6</v>
      </c>
      <c r="H6" s="14">
        <v>15</v>
      </c>
      <c r="I6" s="14">
        <v>38</v>
      </c>
      <c r="J6" s="14">
        <v>22</v>
      </c>
      <c r="K6" s="14">
        <v>23</v>
      </c>
      <c r="L6" s="2">
        <f t="shared" si="0"/>
        <v>263</v>
      </c>
      <c r="M6" s="29" t="s">
        <v>64</v>
      </c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1</v>
      </c>
      <c r="K8" s="14">
        <v>2</v>
      </c>
      <c r="L8" s="2">
        <f t="shared" si="0"/>
        <v>3</v>
      </c>
      <c r="M8" s="30"/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/>
      <c r="L9" s="2">
        <f t="shared" si="0"/>
        <v>0</v>
      </c>
      <c r="M9" s="87" t="s">
        <v>26</v>
      </c>
    </row>
    <row r="10" spans="1:13" ht="20.100000000000001" customHeight="1" x14ac:dyDescent="0.2">
      <c r="A10" s="7" t="s">
        <v>17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/>
      <c r="L10" s="2">
        <f t="shared" si="0"/>
        <v>0</v>
      </c>
      <c r="M10" s="88"/>
    </row>
    <row r="11" spans="1:13" ht="20.100000000000001" customHeight="1" thickBot="1" x14ac:dyDescent="0.25">
      <c r="A11" s="9" t="s">
        <v>18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2">
        <f t="shared" si="0"/>
        <v>0</v>
      </c>
      <c r="M11" s="31"/>
    </row>
    <row r="12" spans="1:13" ht="24.95" customHeight="1" thickBot="1" x14ac:dyDescent="0.25">
      <c r="A12" s="10" t="s">
        <v>20</v>
      </c>
      <c r="B12" s="19">
        <f>SUM(B4:B11)</f>
        <v>14</v>
      </c>
      <c r="C12" s="19">
        <f t="shared" ref="C12:L12" si="1">SUM(C4:C11)</f>
        <v>17</v>
      </c>
      <c r="D12" s="19">
        <f t="shared" si="1"/>
        <v>75</v>
      </c>
      <c r="E12" s="19">
        <f t="shared" si="1"/>
        <v>34</v>
      </c>
      <c r="F12" s="19">
        <f t="shared" si="1"/>
        <v>41</v>
      </c>
      <c r="G12" s="19">
        <f t="shared" si="1"/>
        <v>8</v>
      </c>
      <c r="H12" s="19">
        <f t="shared" si="1"/>
        <v>15</v>
      </c>
      <c r="I12" s="19">
        <f t="shared" si="1"/>
        <v>38</v>
      </c>
      <c r="J12" s="19">
        <f t="shared" si="1"/>
        <v>24</v>
      </c>
      <c r="K12" s="19">
        <f t="shared" si="1"/>
        <v>25</v>
      </c>
      <c r="L12" s="19">
        <f t="shared" si="1"/>
        <v>291</v>
      </c>
      <c r="M12" s="18"/>
    </row>
    <row r="13" spans="1:13" ht="30" customHeight="1" x14ac:dyDescent="0.2">
      <c r="A13" s="11" t="s">
        <v>12</v>
      </c>
      <c r="B13" s="17">
        <v>11</v>
      </c>
      <c r="C13" s="17">
        <v>4</v>
      </c>
      <c r="D13" s="17">
        <v>8</v>
      </c>
      <c r="E13" s="17">
        <v>5</v>
      </c>
      <c r="F13" s="17">
        <v>4</v>
      </c>
      <c r="G13" s="17">
        <v>8</v>
      </c>
      <c r="H13" s="17">
        <v>15</v>
      </c>
      <c r="I13" s="17">
        <v>1</v>
      </c>
      <c r="J13" s="17">
        <v>3</v>
      </c>
      <c r="K13" s="17">
        <v>0</v>
      </c>
      <c r="L13" s="20">
        <f>SUM(B13:K13)</f>
        <v>59</v>
      </c>
      <c r="M13" s="25"/>
    </row>
    <row r="14" spans="1:13" ht="20.100000000000001" customHeight="1" x14ac:dyDescent="0.2">
      <c r="A14" s="7" t="s">
        <v>13</v>
      </c>
      <c r="B14" s="14">
        <v>2</v>
      </c>
      <c r="C14" s="14">
        <v>11</v>
      </c>
      <c r="D14" s="14">
        <v>10</v>
      </c>
      <c r="E14" s="14">
        <v>3</v>
      </c>
      <c r="F14" s="14">
        <v>4</v>
      </c>
      <c r="G14" s="14">
        <v>3</v>
      </c>
      <c r="H14" s="14">
        <v>1</v>
      </c>
      <c r="I14" s="14">
        <v>0</v>
      </c>
      <c r="J14" s="14">
        <v>0</v>
      </c>
      <c r="K14" s="14">
        <v>1</v>
      </c>
      <c r="L14" s="20">
        <f t="shared" ref="L14:L20" si="2">SUM(B14:K14)</f>
        <v>35</v>
      </c>
      <c r="M14" s="38" t="s">
        <v>63</v>
      </c>
    </row>
    <row r="15" spans="1:13" ht="32.1" customHeight="1" x14ac:dyDescent="0.2">
      <c r="A15" s="24" t="s">
        <v>41</v>
      </c>
      <c r="B15" s="14">
        <v>10</v>
      </c>
      <c r="C15" s="14">
        <v>5</v>
      </c>
      <c r="D15" s="14">
        <v>59</v>
      </c>
      <c r="E15" s="14">
        <v>32</v>
      </c>
      <c r="F15" s="14">
        <v>37</v>
      </c>
      <c r="G15" s="14">
        <v>26</v>
      </c>
      <c r="H15" s="14">
        <v>54</v>
      </c>
      <c r="I15" s="14">
        <v>28</v>
      </c>
      <c r="J15" s="14">
        <v>11</v>
      </c>
      <c r="K15" s="14">
        <v>6</v>
      </c>
      <c r="L15" s="20">
        <f t="shared" si="2"/>
        <v>268</v>
      </c>
      <c r="M15" s="37" t="s">
        <v>65</v>
      </c>
    </row>
    <row r="16" spans="1:13" ht="20.100000000000001" customHeight="1" x14ac:dyDescent="0.2">
      <c r="A16" s="7" t="s">
        <v>15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20">
        <f t="shared" si="2"/>
        <v>0</v>
      </c>
      <c r="M16" s="13"/>
    </row>
    <row r="17" spans="1:14" ht="20.100000000000001" customHeight="1" x14ac:dyDescent="0.2">
      <c r="A17" s="7" t="s">
        <v>16</v>
      </c>
      <c r="B17" s="14">
        <v>0</v>
      </c>
      <c r="C17" s="14">
        <v>0</v>
      </c>
      <c r="D17" s="14">
        <v>0</v>
      </c>
      <c r="E17" s="14">
        <v>0</v>
      </c>
      <c r="F17" s="14">
        <v>8</v>
      </c>
      <c r="G17" s="14">
        <v>0</v>
      </c>
      <c r="H17" s="14">
        <v>1</v>
      </c>
      <c r="I17" s="14">
        <v>0</v>
      </c>
      <c r="J17" s="14">
        <v>6</v>
      </c>
      <c r="K17" s="14">
        <v>1</v>
      </c>
      <c r="L17" s="20">
        <f t="shared" si="2"/>
        <v>16</v>
      </c>
      <c r="M17" s="37" t="s">
        <v>66</v>
      </c>
    </row>
    <row r="18" spans="1:14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/>
      <c r="I18" s="14">
        <v>0</v>
      </c>
      <c r="J18" s="14">
        <v>0</v>
      </c>
      <c r="K18" s="14"/>
      <c r="L18" s="20">
        <f t="shared" si="2"/>
        <v>0</v>
      </c>
      <c r="M18" s="87" t="s">
        <v>26</v>
      </c>
    </row>
    <row r="19" spans="1:14" ht="20.100000000000001" customHeight="1" x14ac:dyDescent="0.2">
      <c r="A19" s="7" t="s">
        <v>17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/>
      <c r="L19" s="20">
        <f t="shared" si="2"/>
        <v>0</v>
      </c>
      <c r="M19" s="88"/>
    </row>
    <row r="20" spans="1:14" ht="20.100000000000001" customHeight="1" thickBot="1" x14ac:dyDescent="0.25">
      <c r="A20" s="9" t="s">
        <v>18</v>
      </c>
      <c r="B20" s="16">
        <v>0</v>
      </c>
      <c r="C20" s="16">
        <v>0</v>
      </c>
      <c r="D20" s="16">
        <v>0</v>
      </c>
      <c r="E20" s="16">
        <v>2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/>
      <c r="L20" s="2">
        <f t="shared" si="2"/>
        <v>2</v>
      </c>
      <c r="M20" s="33"/>
    </row>
    <row r="21" spans="1:14" ht="24.95" customHeight="1" thickBot="1" x14ac:dyDescent="0.25">
      <c r="A21" s="10" t="s">
        <v>21</v>
      </c>
      <c r="B21" s="19">
        <f>SUM(B13:B20)</f>
        <v>23</v>
      </c>
      <c r="C21" s="19">
        <f t="shared" ref="C21:L21" si="3">SUM(C13:C20)</f>
        <v>20</v>
      </c>
      <c r="D21" s="19">
        <f t="shared" si="3"/>
        <v>77</v>
      </c>
      <c r="E21" s="19">
        <f t="shared" si="3"/>
        <v>42</v>
      </c>
      <c r="F21" s="19">
        <f t="shared" si="3"/>
        <v>53</v>
      </c>
      <c r="G21" s="19">
        <f t="shared" si="3"/>
        <v>37</v>
      </c>
      <c r="H21" s="19">
        <f t="shared" si="3"/>
        <v>71</v>
      </c>
      <c r="I21" s="19">
        <f t="shared" si="3"/>
        <v>29</v>
      </c>
      <c r="J21" s="19">
        <f t="shared" si="3"/>
        <v>20</v>
      </c>
      <c r="K21" s="19">
        <f t="shared" si="3"/>
        <v>8</v>
      </c>
      <c r="L21" s="19">
        <f t="shared" si="3"/>
        <v>380</v>
      </c>
      <c r="M21" s="18"/>
    </row>
    <row r="22" spans="1:14" ht="24.95" customHeight="1" thickBot="1" x14ac:dyDescent="0.25">
      <c r="A22" s="12" t="s">
        <v>22</v>
      </c>
      <c r="B22" s="21">
        <f>SUM(B12,B21)</f>
        <v>37</v>
      </c>
      <c r="C22" s="21">
        <f t="shared" ref="C22:L22" si="4">SUM(C12,C21)</f>
        <v>37</v>
      </c>
      <c r="D22" s="21">
        <f t="shared" si="4"/>
        <v>152</v>
      </c>
      <c r="E22" s="21">
        <f t="shared" si="4"/>
        <v>76</v>
      </c>
      <c r="F22" s="21">
        <f t="shared" si="4"/>
        <v>94</v>
      </c>
      <c r="G22" s="21">
        <f t="shared" si="4"/>
        <v>45</v>
      </c>
      <c r="H22" s="21">
        <f t="shared" si="4"/>
        <v>86</v>
      </c>
      <c r="I22" s="21">
        <f t="shared" si="4"/>
        <v>67</v>
      </c>
      <c r="J22" s="21">
        <f t="shared" si="4"/>
        <v>44</v>
      </c>
      <c r="K22" s="21">
        <f t="shared" si="4"/>
        <v>33</v>
      </c>
      <c r="L22" s="21">
        <f t="shared" si="4"/>
        <v>671</v>
      </c>
      <c r="M22" s="45">
        <v>5319</v>
      </c>
      <c r="N22" s="44">
        <f>565-38-5</f>
        <v>522</v>
      </c>
    </row>
    <row r="23" spans="1:14" ht="18" customHeight="1" x14ac:dyDescent="0.2">
      <c r="A23" s="36" t="s">
        <v>47</v>
      </c>
      <c r="B23" t="s">
        <v>48</v>
      </c>
      <c r="M23" s="22" t="s">
        <v>23</v>
      </c>
    </row>
    <row r="24" spans="1:14" s="26" customFormat="1" ht="24.95" customHeight="1" x14ac:dyDescent="0.3">
      <c r="A24" s="89" t="s">
        <v>62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4" s="26" customFormat="1" ht="9.9499999999999993" customHeight="1" x14ac:dyDescent="0.25">
      <c r="A25" s="27"/>
    </row>
    <row r="26" spans="1:14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142</v>
      </c>
      <c r="I26" s="90"/>
      <c r="J26" s="90" t="s">
        <v>128</v>
      </c>
      <c r="K26" s="90"/>
      <c r="L26" s="90"/>
      <c r="M26" s="90"/>
    </row>
    <row r="27" spans="1:14" s="26" customFormat="1" ht="20.100000000000001" customHeight="1" x14ac:dyDescent="0.25">
      <c r="A27" s="91" t="s">
        <v>130</v>
      </c>
      <c r="B27" s="91"/>
      <c r="C27" s="91"/>
      <c r="D27" s="91">
        <f>SUM(D28:E35)</f>
        <v>181</v>
      </c>
      <c r="E27" s="91"/>
      <c r="F27" s="91">
        <f>SUM(F28:G35)</f>
        <v>110</v>
      </c>
      <c r="G27" s="91"/>
      <c r="H27" s="91">
        <f>SUM(H28:I35)</f>
        <v>291</v>
      </c>
      <c r="I27" s="91"/>
      <c r="J27" s="92"/>
      <c r="K27" s="92"/>
      <c r="L27" s="92"/>
      <c r="M27" s="93"/>
    </row>
    <row r="28" spans="1:14" s="26" customFormat="1" ht="17.100000000000001" customHeight="1" x14ac:dyDescent="0.25">
      <c r="A28" s="95" t="s">
        <v>12</v>
      </c>
      <c r="B28" s="95"/>
      <c r="C28" s="95"/>
      <c r="D28" s="96">
        <f>SUM(B4:F4)</f>
        <v>5</v>
      </c>
      <c r="E28" s="96"/>
      <c r="F28" s="96">
        <f>SUM(G4:K4)</f>
        <v>3</v>
      </c>
      <c r="G28" s="96"/>
      <c r="H28" s="91">
        <f>SUM(D28:G28)</f>
        <v>8</v>
      </c>
      <c r="I28" s="91"/>
      <c r="J28" s="94"/>
      <c r="K28" s="94"/>
      <c r="L28" s="94"/>
      <c r="M28" s="94"/>
    </row>
    <row r="29" spans="1:14" s="26" customFormat="1" ht="17.100000000000001" customHeight="1" x14ac:dyDescent="0.25">
      <c r="A29" s="95" t="s">
        <v>129</v>
      </c>
      <c r="B29" s="95"/>
      <c r="C29" s="95"/>
      <c r="D29" s="96">
        <f>SUM(B5:F5)</f>
        <v>17</v>
      </c>
      <c r="E29" s="96"/>
      <c r="F29" s="96">
        <f t="shared" ref="F29:F35" si="5">SUM(G5:K5)</f>
        <v>0</v>
      </c>
      <c r="G29" s="96"/>
      <c r="H29" s="91">
        <f t="shared" ref="H29:H35" si="6">SUM(D29:G29)</f>
        <v>17</v>
      </c>
      <c r="I29" s="91"/>
      <c r="J29" s="94"/>
      <c r="K29" s="94"/>
      <c r="L29" s="94"/>
      <c r="M29" s="94"/>
    </row>
    <row r="30" spans="1:14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159</v>
      </c>
      <c r="E30" s="96"/>
      <c r="F30" s="96">
        <f t="shared" si="5"/>
        <v>104</v>
      </c>
      <c r="G30" s="96"/>
      <c r="H30" s="91">
        <f t="shared" si="6"/>
        <v>263</v>
      </c>
      <c r="I30" s="91"/>
      <c r="J30" s="94"/>
      <c r="K30" s="94"/>
      <c r="L30" s="94"/>
      <c r="M30" s="94"/>
    </row>
    <row r="31" spans="1:14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4" s="26" customFormat="1" ht="17.100000000000001" customHeight="1" x14ac:dyDescent="0.25">
      <c r="A32" s="95" t="s">
        <v>132</v>
      </c>
      <c r="B32" s="95"/>
      <c r="C32" s="95"/>
      <c r="D32" s="96">
        <f t="shared" si="7"/>
        <v>0</v>
      </c>
      <c r="E32" s="96"/>
      <c r="F32" s="96">
        <f t="shared" si="5"/>
        <v>3</v>
      </c>
      <c r="G32" s="96"/>
      <c r="H32" s="91">
        <f t="shared" si="6"/>
        <v>3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0</v>
      </c>
      <c r="G33" s="96"/>
      <c r="H33" s="91">
        <f t="shared" si="6"/>
        <v>0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0</v>
      </c>
      <c r="E34" s="96"/>
      <c r="F34" s="96">
        <f t="shared" si="5"/>
        <v>0</v>
      </c>
      <c r="G34" s="96"/>
      <c r="H34" s="91">
        <f t="shared" si="6"/>
        <v>0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18</v>
      </c>
      <c r="B35" s="95"/>
      <c r="C35" s="95"/>
      <c r="D35" s="96">
        <f t="shared" si="7"/>
        <v>0</v>
      </c>
      <c r="E35" s="96"/>
      <c r="F35" s="96">
        <f t="shared" si="5"/>
        <v>0</v>
      </c>
      <c r="G35" s="96"/>
      <c r="H35" s="91">
        <f t="shared" si="6"/>
        <v>0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215</v>
      </c>
      <c r="E36" s="91"/>
      <c r="F36" s="91">
        <f>SUM(F37:G44)</f>
        <v>165</v>
      </c>
      <c r="G36" s="91"/>
      <c r="H36" s="91">
        <f>SUM(H37:I44)</f>
        <v>380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32</v>
      </c>
      <c r="E37" s="96"/>
      <c r="F37" s="96">
        <f>SUM(G13:K13)</f>
        <v>27</v>
      </c>
      <c r="G37" s="96"/>
      <c r="H37" s="91">
        <f>SUM(D37:G37)</f>
        <v>59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30</v>
      </c>
      <c r="E38" s="96"/>
      <c r="F38" s="96">
        <f t="shared" ref="F38:F44" si="9">SUM(G14:K14)</f>
        <v>5</v>
      </c>
      <c r="G38" s="96"/>
      <c r="H38" s="91">
        <f t="shared" ref="H38:H44" si="10">SUM(D38:G38)</f>
        <v>35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143</v>
      </c>
      <c r="E39" s="96"/>
      <c r="F39" s="96">
        <f t="shared" si="9"/>
        <v>125</v>
      </c>
      <c r="G39" s="96"/>
      <c r="H39" s="91">
        <f t="shared" si="10"/>
        <v>268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0</v>
      </c>
      <c r="E40" s="96"/>
      <c r="F40" s="96">
        <f t="shared" si="9"/>
        <v>0</v>
      </c>
      <c r="G40" s="96"/>
      <c r="H40" s="91">
        <f t="shared" si="10"/>
        <v>0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8</v>
      </c>
      <c r="E41" s="96"/>
      <c r="F41" s="96">
        <f t="shared" si="9"/>
        <v>8</v>
      </c>
      <c r="G41" s="96"/>
      <c r="H41" s="91">
        <f t="shared" si="10"/>
        <v>16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0</v>
      </c>
      <c r="G42" s="96"/>
      <c r="H42" s="91">
        <f t="shared" si="10"/>
        <v>0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0</v>
      </c>
      <c r="G43" s="96"/>
      <c r="H43" s="91">
        <f t="shared" si="10"/>
        <v>0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18</v>
      </c>
      <c r="B44" s="95"/>
      <c r="C44" s="95"/>
      <c r="D44" s="96">
        <f t="shared" si="8"/>
        <v>2</v>
      </c>
      <c r="E44" s="96"/>
      <c r="F44" s="96">
        <f t="shared" si="9"/>
        <v>0</v>
      </c>
      <c r="G44" s="96"/>
      <c r="H44" s="91">
        <f t="shared" si="10"/>
        <v>2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396</v>
      </c>
      <c r="E45" s="91"/>
      <c r="F45" s="91">
        <f>SUM(F46:G53)</f>
        <v>275</v>
      </c>
      <c r="G45" s="91"/>
      <c r="H45" s="91">
        <f>SUM(D45:G45)</f>
        <v>671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37</v>
      </c>
      <c r="E46" s="96"/>
      <c r="F46" s="96">
        <f t="shared" ref="F46:F53" si="12">SUM(F28,F37)</f>
        <v>30</v>
      </c>
      <c r="G46" s="96"/>
      <c r="H46" s="91">
        <f>SUM(D46:G46)</f>
        <v>67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47</v>
      </c>
      <c r="E47" s="96"/>
      <c r="F47" s="96">
        <f t="shared" si="12"/>
        <v>5</v>
      </c>
      <c r="G47" s="96"/>
      <c r="H47" s="91">
        <f t="shared" ref="H47:H53" si="13">SUM(D47:G47)</f>
        <v>52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302</v>
      </c>
      <c r="E48" s="96"/>
      <c r="F48" s="96">
        <f t="shared" si="12"/>
        <v>229</v>
      </c>
      <c r="G48" s="96"/>
      <c r="H48" s="91">
        <f t="shared" si="13"/>
        <v>531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0</v>
      </c>
      <c r="E49" s="96"/>
      <c r="F49" s="96">
        <f t="shared" si="12"/>
        <v>0</v>
      </c>
      <c r="G49" s="96"/>
      <c r="H49" s="91">
        <f t="shared" si="13"/>
        <v>0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8</v>
      </c>
      <c r="E50" s="96"/>
      <c r="F50" s="96">
        <f t="shared" si="12"/>
        <v>11</v>
      </c>
      <c r="G50" s="96"/>
      <c r="H50" s="91">
        <f t="shared" si="13"/>
        <v>19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0</v>
      </c>
      <c r="G51" s="96"/>
      <c r="H51" s="91">
        <f t="shared" si="13"/>
        <v>0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0</v>
      </c>
      <c r="E52" s="96"/>
      <c r="F52" s="96">
        <f t="shared" si="12"/>
        <v>0</v>
      </c>
      <c r="G52" s="96"/>
      <c r="H52" s="91">
        <f t="shared" si="13"/>
        <v>0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18</v>
      </c>
      <c r="B53" s="95"/>
      <c r="C53" s="95"/>
      <c r="D53" s="96">
        <f t="shared" si="11"/>
        <v>2</v>
      </c>
      <c r="E53" s="96"/>
      <c r="F53" s="96">
        <f t="shared" si="12"/>
        <v>0</v>
      </c>
      <c r="G53" s="96"/>
      <c r="H53" s="91">
        <f t="shared" si="13"/>
        <v>2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</sheetData>
  <mergeCells count="141">
    <mergeCell ref="F53:G53"/>
    <mergeCell ref="F48:G48"/>
    <mergeCell ref="H48:I48"/>
    <mergeCell ref="J50:M50"/>
    <mergeCell ref="A51:C51"/>
    <mergeCell ref="D51:E51"/>
    <mergeCell ref="A50:C50"/>
    <mergeCell ref="D50:E50"/>
    <mergeCell ref="H50:I50"/>
    <mergeCell ref="A52:C52"/>
    <mergeCell ref="D52:E52"/>
    <mergeCell ref="F52:G52"/>
    <mergeCell ref="D48:E48"/>
    <mergeCell ref="H52:I52"/>
    <mergeCell ref="A53:C53"/>
    <mergeCell ref="D53:E53"/>
    <mergeCell ref="H53:I53"/>
    <mergeCell ref="F49:G49"/>
    <mergeCell ref="H49:I49"/>
    <mergeCell ref="F50:G50"/>
    <mergeCell ref="F46:G46"/>
    <mergeCell ref="H46:I46"/>
    <mergeCell ref="A49:C49"/>
    <mergeCell ref="D49:E49"/>
    <mergeCell ref="J53:M53"/>
    <mergeCell ref="A45:C45"/>
    <mergeCell ref="D45:E45"/>
    <mergeCell ref="F45:G45"/>
    <mergeCell ref="H45:I45"/>
    <mergeCell ref="J45:M45"/>
    <mergeCell ref="J46:M46"/>
    <mergeCell ref="A47:C47"/>
    <mergeCell ref="D47:E47"/>
    <mergeCell ref="F47:G47"/>
    <mergeCell ref="H47:I47"/>
    <mergeCell ref="J47:M47"/>
    <mergeCell ref="A46:C46"/>
    <mergeCell ref="D46:E46"/>
    <mergeCell ref="J48:M48"/>
    <mergeCell ref="J51:M52"/>
    <mergeCell ref="F51:G51"/>
    <mergeCell ref="H51:I51"/>
    <mergeCell ref="J49:M49"/>
    <mergeCell ref="A48:C48"/>
    <mergeCell ref="D42:E42"/>
    <mergeCell ref="F42:G42"/>
    <mergeCell ref="H42:I42"/>
    <mergeCell ref="A43:C43"/>
    <mergeCell ref="A40:C40"/>
    <mergeCell ref="A39:C39"/>
    <mergeCell ref="D39:E39"/>
    <mergeCell ref="F39:G39"/>
    <mergeCell ref="F43:G43"/>
    <mergeCell ref="H43:I43"/>
    <mergeCell ref="A38:C38"/>
    <mergeCell ref="J38:M38"/>
    <mergeCell ref="D40:E40"/>
    <mergeCell ref="F40:G40"/>
    <mergeCell ref="H40:I40"/>
    <mergeCell ref="J42:M43"/>
    <mergeCell ref="J44:M44"/>
    <mergeCell ref="H39:I39"/>
    <mergeCell ref="J39:M39"/>
    <mergeCell ref="A44:C44"/>
    <mergeCell ref="J41:M41"/>
    <mergeCell ref="D44:E44"/>
    <mergeCell ref="F44:G44"/>
    <mergeCell ref="H44:I44"/>
    <mergeCell ref="D43:E43"/>
    <mergeCell ref="D38:E38"/>
    <mergeCell ref="F38:G38"/>
    <mergeCell ref="H38:I38"/>
    <mergeCell ref="J40:M40"/>
    <mergeCell ref="A41:C41"/>
    <mergeCell ref="D41:E41"/>
    <mergeCell ref="F41:G41"/>
    <mergeCell ref="H41:I41"/>
    <mergeCell ref="A42:C42"/>
    <mergeCell ref="D37:E37"/>
    <mergeCell ref="F37:G37"/>
    <mergeCell ref="H37:I37"/>
    <mergeCell ref="J37:M37"/>
    <mergeCell ref="J36:M36"/>
    <mergeCell ref="A32:C32"/>
    <mergeCell ref="A36:C36"/>
    <mergeCell ref="D32:E32"/>
    <mergeCell ref="F32:G32"/>
    <mergeCell ref="H32:I32"/>
    <mergeCell ref="J35:M35"/>
    <mergeCell ref="J32:M32"/>
    <mergeCell ref="A33:C33"/>
    <mergeCell ref="D33:E33"/>
    <mergeCell ref="F33:G33"/>
    <mergeCell ref="H33:I33"/>
    <mergeCell ref="J33:M34"/>
    <mergeCell ref="A34:C34"/>
    <mergeCell ref="D36:E36"/>
    <mergeCell ref="F36:G36"/>
    <mergeCell ref="H36:I36"/>
    <mergeCell ref="A37:C37"/>
    <mergeCell ref="J31:M31"/>
    <mergeCell ref="A35:C35"/>
    <mergeCell ref="A30:C30"/>
    <mergeCell ref="D30:E30"/>
    <mergeCell ref="F30:G30"/>
    <mergeCell ref="H30:I30"/>
    <mergeCell ref="H29:I29"/>
    <mergeCell ref="J30:M30"/>
    <mergeCell ref="A31:C31"/>
    <mergeCell ref="D31:E31"/>
    <mergeCell ref="F31:G31"/>
    <mergeCell ref="H31:I31"/>
    <mergeCell ref="D34:E34"/>
    <mergeCell ref="F34:G34"/>
    <mergeCell ref="H34:I34"/>
    <mergeCell ref="D35:E35"/>
    <mergeCell ref="F35:G35"/>
    <mergeCell ref="H35:I35"/>
    <mergeCell ref="J28:M28"/>
    <mergeCell ref="A29:C29"/>
    <mergeCell ref="D29:E29"/>
    <mergeCell ref="F29:G29"/>
    <mergeCell ref="J27:M27"/>
    <mergeCell ref="J29:M29"/>
    <mergeCell ref="A28:C28"/>
    <mergeCell ref="D28:E28"/>
    <mergeCell ref="F28:G28"/>
    <mergeCell ref="H28:I28"/>
    <mergeCell ref="H27:I27"/>
    <mergeCell ref="A1:M1"/>
    <mergeCell ref="M9:M10"/>
    <mergeCell ref="M18:M19"/>
    <mergeCell ref="A24:M24"/>
    <mergeCell ref="J26:M26"/>
    <mergeCell ref="A27:C27"/>
    <mergeCell ref="D27:E27"/>
    <mergeCell ref="F27:G27"/>
    <mergeCell ref="A26:C26"/>
    <mergeCell ref="D26:E26"/>
    <mergeCell ref="F26:G26"/>
    <mergeCell ref="H26:I26"/>
  </mergeCells>
  <phoneticPr fontId="2" type="noConversion"/>
  <conditionalFormatting sqref="M13:M15 M8 M11 M20 M4:M6 M17 M22:N22 D46:G53 H35:I35 J35:J42 D28:G35 J33 D37:G44 J28:M32 K35:M35 K37:M41 K44:M44 K46:M50 J53:M53 J44:J51">
    <cfRule type="cellIs" dxfId="34" priority="1" stopIfTrue="1" operator="notEqual">
      <formula>0</formula>
    </cfRule>
  </conditionalFormatting>
  <conditionalFormatting sqref="M12 M7 M16 B4:L22 M21">
    <cfRule type="cellIs" dxfId="33" priority="2" stopIfTrue="1" operator="notEqual">
      <formula>0</formula>
    </cfRule>
  </conditionalFormatting>
  <conditionalFormatting sqref="D45:I45 H46:I53 D36:I36 H37:I44 D27:I27 H28:I34">
    <cfRule type="cellIs" dxfId="32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BreakPreview" topLeftCell="A30" zoomScaleNormal="100" workbookViewId="0">
      <selection activeCell="J51" sqref="J51:M52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49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G3" s="4" t="s">
        <v>55</v>
      </c>
      <c r="H3" s="4" t="s">
        <v>56</v>
      </c>
      <c r="I3" s="4" t="s">
        <v>57</v>
      </c>
      <c r="J3" s="4" t="s">
        <v>58</v>
      </c>
      <c r="K3" s="4" t="s">
        <v>59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1</v>
      </c>
      <c r="C4" s="14">
        <v>0</v>
      </c>
      <c r="D4" s="14">
        <v>0</v>
      </c>
      <c r="E4" s="14">
        <v>0</v>
      </c>
      <c r="F4" s="14">
        <v>0</v>
      </c>
      <c r="G4" s="14">
        <v>0</v>
      </c>
      <c r="H4" s="14">
        <v>2</v>
      </c>
      <c r="I4" s="14">
        <v>3</v>
      </c>
      <c r="J4" s="14">
        <v>0</v>
      </c>
      <c r="K4" s="14">
        <v>0</v>
      </c>
      <c r="L4" s="2">
        <f>SUM(B4:K4)</f>
        <v>6</v>
      </c>
      <c r="M4" s="23"/>
    </row>
    <row r="5" spans="1:13" ht="20.100000000000001" customHeight="1" x14ac:dyDescent="0.2">
      <c r="A5" s="7" t="s">
        <v>13</v>
      </c>
      <c r="B5" s="14">
        <v>0</v>
      </c>
      <c r="C5" s="14">
        <v>9</v>
      </c>
      <c r="D5" s="14">
        <v>8</v>
      </c>
      <c r="E5" s="14">
        <v>0</v>
      </c>
      <c r="F5" s="14">
        <v>1</v>
      </c>
      <c r="G5" s="14">
        <v>0</v>
      </c>
      <c r="H5" s="14">
        <v>1</v>
      </c>
      <c r="I5" s="14">
        <v>1</v>
      </c>
      <c r="J5" s="14">
        <v>1</v>
      </c>
      <c r="K5" s="14">
        <v>0</v>
      </c>
      <c r="L5" s="2">
        <f t="shared" ref="L5:L11" si="0">SUM(B5:K5)</f>
        <v>21</v>
      </c>
      <c r="M5" s="15"/>
    </row>
    <row r="6" spans="1:13" ht="32.1" customHeight="1" x14ac:dyDescent="0.2">
      <c r="A6" s="8" t="s">
        <v>14</v>
      </c>
      <c r="B6" s="14">
        <v>5</v>
      </c>
      <c r="C6" s="14">
        <v>9</v>
      </c>
      <c r="D6" s="14">
        <v>51</v>
      </c>
      <c r="E6" s="14">
        <v>32</v>
      </c>
      <c r="F6" s="14">
        <v>2</v>
      </c>
      <c r="G6" s="14">
        <v>36</v>
      </c>
      <c r="H6" s="14">
        <v>29</v>
      </c>
      <c r="I6" s="14">
        <v>31</v>
      </c>
      <c r="J6" s="14">
        <v>26</v>
      </c>
      <c r="K6" s="14">
        <v>21</v>
      </c>
      <c r="L6" s="2">
        <f t="shared" si="0"/>
        <v>242</v>
      </c>
      <c r="M6" s="32"/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1</v>
      </c>
      <c r="L8" s="2">
        <f t="shared" si="0"/>
        <v>1</v>
      </c>
      <c r="M8" s="30"/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16</v>
      </c>
      <c r="L9" s="2">
        <f t="shared" si="0"/>
        <v>16</v>
      </c>
      <c r="M9" s="87" t="s">
        <v>26</v>
      </c>
    </row>
    <row r="10" spans="1:13" ht="20.100000000000001" customHeight="1" x14ac:dyDescent="0.2">
      <c r="A10" s="7" t="s">
        <v>17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2</v>
      </c>
      <c r="L10" s="2">
        <f t="shared" si="0"/>
        <v>2</v>
      </c>
      <c r="M10" s="88"/>
    </row>
    <row r="11" spans="1:13" ht="20.100000000000001" customHeight="1" thickBot="1" x14ac:dyDescent="0.25">
      <c r="A11" s="9" t="s">
        <v>18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2">
        <f t="shared" si="0"/>
        <v>0</v>
      </c>
      <c r="M11" s="31"/>
    </row>
    <row r="12" spans="1:13" ht="24.95" customHeight="1" thickBot="1" x14ac:dyDescent="0.25">
      <c r="A12" s="10" t="s">
        <v>20</v>
      </c>
      <c r="B12" s="19">
        <f>SUM(B4:B11)</f>
        <v>6</v>
      </c>
      <c r="C12" s="19">
        <f t="shared" ref="C12:L12" si="1">SUM(C4:C11)</f>
        <v>18</v>
      </c>
      <c r="D12" s="19">
        <f t="shared" si="1"/>
        <v>59</v>
      </c>
      <c r="E12" s="19">
        <f t="shared" si="1"/>
        <v>32</v>
      </c>
      <c r="F12" s="19">
        <f t="shared" si="1"/>
        <v>3</v>
      </c>
      <c r="G12" s="19">
        <f t="shared" si="1"/>
        <v>36</v>
      </c>
      <c r="H12" s="19">
        <f t="shared" si="1"/>
        <v>32</v>
      </c>
      <c r="I12" s="19">
        <f t="shared" si="1"/>
        <v>35</v>
      </c>
      <c r="J12" s="19">
        <f t="shared" si="1"/>
        <v>27</v>
      </c>
      <c r="K12" s="19">
        <f t="shared" si="1"/>
        <v>40</v>
      </c>
      <c r="L12" s="19">
        <f t="shared" si="1"/>
        <v>288</v>
      </c>
      <c r="M12" s="18"/>
    </row>
    <row r="13" spans="1:13" ht="30" customHeight="1" x14ac:dyDescent="0.2">
      <c r="A13" s="11" t="s">
        <v>12</v>
      </c>
      <c r="B13" s="17">
        <v>5</v>
      </c>
      <c r="C13" s="17">
        <v>5</v>
      </c>
      <c r="D13" s="17">
        <v>4</v>
      </c>
      <c r="E13" s="17">
        <v>5</v>
      </c>
      <c r="F13" s="17">
        <v>5</v>
      </c>
      <c r="G13" s="17">
        <v>6</v>
      </c>
      <c r="H13" s="17">
        <v>11</v>
      </c>
      <c r="I13" s="17">
        <v>2</v>
      </c>
      <c r="J13" s="17">
        <v>6</v>
      </c>
      <c r="K13" s="17">
        <v>0</v>
      </c>
      <c r="L13" s="20">
        <f>SUM(B13:K13)</f>
        <v>49</v>
      </c>
      <c r="M13" s="25"/>
    </row>
    <row r="14" spans="1:13" ht="20.100000000000001" customHeight="1" x14ac:dyDescent="0.2">
      <c r="A14" s="7" t="s">
        <v>13</v>
      </c>
      <c r="B14" s="14">
        <v>1</v>
      </c>
      <c r="C14" s="14">
        <v>18</v>
      </c>
      <c r="D14" s="14">
        <v>6</v>
      </c>
      <c r="E14" s="14">
        <v>0</v>
      </c>
      <c r="F14" s="14">
        <v>1</v>
      </c>
      <c r="G14" s="14">
        <v>4</v>
      </c>
      <c r="H14" s="14">
        <v>0</v>
      </c>
      <c r="I14" s="14">
        <v>1</v>
      </c>
      <c r="J14" s="14">
        <v>0</v>
      </c>
      <c r="K14" s="14">
        <v>0</v>
      </c>
      <c r="L14" s="20">
        <f t="shared" ref="L14:L20" si="2">SUM(B14:K14)</f>
        <v>31</v>
      </c>
      <c r="M14" s="34"/>
    </row>
    <row r="15" spans="1:13" ht="32.1" customHeight="1" x14ac:dyDescent="0.2">
      <c r="A15" s="24" t="s">
        <v>41</v>
      </c>
      <c r="B15" s="14">
        <v>15</v>
      </c>
      <c r="C15" s="14">
        <v>11</v>
      </c>
      <c r="D15" s="14">
        <v>48</v>
      </c>
      <c r="E15" s="14">
        <v>42</v>
      </c>
      <c r="F15" s="14">
        <v>50</v>
      </c>
      <c r="G15" s="14">
        <v>44</v>
      </c>
      <c r="H15" s="14">
        <v>48</v>
      </c>
      <c r="I15" s="14">
        <v>12</v>
      </c>
      <c r="J15" s="14">
        <v>17</v>
      </c>
      <c r="K15" s="14">
        <v>13</v>
      </c>
      <c r="L15" s="20">
        <f t="shared" si="2"/>
        <v>300</v>
      </c>
      <c r="M15" s="37" t="s">
        <v>61</v>
      </c>
    </row>
    <row r="16" spans="1:13" ht="20.100000000000001" customHeight="1" x14ac:dyDescent="0.2">
      <c r="A16" s="7" t="s">
        <v>15</v>
      </c>
      <c r="B16" s="14">
        <v>1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20">
        <f t="shared" si="2"/>
        <v>1</v>
      </c>
      <c r="M16" s="13"/>
    </row>
    <row r="17" spans="1:13" ht="20.100000000000001" customHeight="1" x14ac:dyDescent="0.2">
      <c r="A17" s="7" t="s">
        <v>16</v>
      </c>
      <c r="B17" s="14">
        <v>0</v>
      </c>
      <c r="C17" s="14">
        <v>2</v>
      </c>
      <c r="D17" s="14">
        <v>1</v>
      </c>
      <c r="E17" s="14">
        <v>1</v>
      </c>
      <c r="F17" s="14">
        <v>0</v>
      </c>
      <c r="G17" s="14">
        <v>1</v>
      </c>
      <c r="H17" s="14">
        <v>0</v>
      </c>
      <c r="I17" s="14">
        <v>0</v>
      </c>
      <c r="J17" s="14">
        <v>7</v>
      </c>
      <c r="K17" s="14">
        <v>2</v>
      </c>
      <c r="L17" s="20">
        <f t="shared" si="2"/>
        <v>14</v>
      </c>
      <c r="M17" s="34"/>
    </row>
    <row r="18" spans="1:13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1</v>
      </c>
      <c r="I18" s="14">
        <v>0</v>
      </c>
      <c r="J18" s="14">
        <v>0</v>
      </c>
      <c r="K18" s="14">
        <v>132</v>
      </c>
      <c r="L18" s="20">
        <f t="shared" si="2"/>
        <v>133</v>
      </c>
      <c r="M18" s="103" t="s">
        <v>60</v>
      </c>
    </row>
    <row r="19" spans="1:13" ht="20.100000000000001" customHeight="1" x14ac:dyDescent="0.2">
      <c r="A19" s="7" t="s">
        <v>17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6</v>
      </c>
      <c r="L19" s="20">
        <f t="shared" si="2"/>
        <v>6</v>
      </c>
      <c r="M19" s="104"/>
    </row>
    <row r="20" spans="1:13" ht="20.100000000000001" customHeight="1" thickBot="1" x14ac:dyDescent="0.25">
      <c r="A20" s="9" t="s">
        <v>18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1</v>
      </c>
      <c r="L20" s="2">
        <f t="shared" si="2"/>
        <v>1</v>
      </c>
      <c r="M20" s="33"/>
    </row>
    <row r="21" spans="1:13" ht="24.95" customHeight="1" thickBot="1" x14ac:dyDescent="0.25">
      <c r="A21" s="10" t="s">
        <v>21</v>
      </c>
      <c r="B21" s="19">
        <f>SUM(B13:B20)</f>
        <v>22</v>
      </c>
      <c r="C21" s="19">
        <f t="shared" ref="C21:L21" si="3">SUM(C13:C20)</f>
        <v>36</v>
      </c>
      <c r="D21" s="19">
        <f t="shared" si="3"/>
        <v>59</v>
      </c>
      <c r="E21" s="19">
        <f t="shared" si="3"/>
        <v>48</v>
      </c>
      <c r="F21" s="19">
        <f t="shared" si="3"/>
        <v>56</v>
      </c>
      <c r="G21" s="19">
        <f t="shared" si="3"/>
        <v>55</v>
      </c>
      <c r="H21" s="19">
        <f t="shared" si="3"/>
        <v>60</v>
      </c>
      <c r="I21" s="19">
        <f t="shared" si="3"/>
        <v>15</v>
      </c>
      <c r="J21" s="19">
        <f t="shared" si="3"/>
        <v>30</v>
      </c>
      <c r="K21" s="19">
        <f t="shared" si="3"/>
        <v>154</v>
      </c>
      <c r="L21" s="19">
        <f t="shared" si="3"/>
        <v>535</v>
      </c>
      <c r="M21" s="18"/>
    </row>
    <row r="22" spans="1:13" ht="24.95" customHeight="1" thickBot="1" x14ac:dyDescent="0.25">
      <c r="A22" s="12" t="s">
        <v>22</v>
      </c>
      <c r="B22" s="21">
        <f>SUM(B12,B21)</f>
        <v>28</v>
      </c>
      <c r="C22" s="21">
        <f t="shared" ref="C22:L22" si="4">SUM(C12,C21)</f>
        <v>54</v>
      </c>
      <c r="D22" s="21">
        <f t="shared" si="4"/>
        <v>118</v>
      </c>
      <c r="E22" s="21">
        <f t="shared" si="4"/>
        <v>80</v>
      </c>
      <c r="F22" s="21">
        <f t="shared" si="4"/>
        <v>59</v>
      </c>
      <c r="G22" s="21">
        <f t="shared" si="4"/>
        <v>91</v>
      </c>
      <c r="H22" s="21">
        <f t="shared" si="4"/>
        <v>92</v>
      </c>
      <c r="I22" s="21">
        <f t="shared" si="4"/>
        <v>50</v>
      </c>
      <c r="J22" s="21">
        <f t="shared" si="4"/>
        <v>57</v>
      </c>
      <c r="K22" s="21">
        <f t="shared" si="4"/>
        <v>194</v>
      </c>
      <c r="L22" s="21">
        <f t="shared" si="4"/>
        <v>823</v>
      </c>
      <c r="M22" s="43">
        <v>5248</v>
      </c>
    </row>
    <row r="23" spans="1:13" ht="18" customHeight="1" x14ac:dyDescent="0.2">
      <c r="A23" s="36"/>
      <c r="M23" s="22" t="s">
        <v>23</v>
      </c>
    </row>
    <row r="24" spans="1:13" s="26" customFormat="1" ht="24.95" customHeight="1" x14ac:dyDescent="0.3">
      <c r="A24" s="89" t="s">
        <v>49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s="26" customFormat="1" ht="9.9499999999999993" customHeight="1" x14ac:dyDescent="0.25">
      <c r="A25" s="27"/>
    </row>
    <row r="26" spans="1:13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127</v>
      </c>
      <c r="I26" s="90"/>
      <c r="J26" s="90" t="s">
        <v>128</v>
      </c>
      <c r="K26" s="90"/>
      <c r="L26" s="90"/>
      <c r="M26" s="90"/>
    </row>
    <row r="27" spans="1:13" s="26" customFormat="1" ht="20.100000000000001" customHeight="1" x14ac:dyDescent="0.25">
      <c r="A27" s="91" t="s">
        <v>130</v>
      </c>
      <c r="B27" s="91"/>
      <c r="C27" s="91"/>
      <c r="D27" s="91">
        <f>SUM(D28:E35)</f>
        <v>118</v>
      </c>
      <c r="E27" s="91"/>
      <c r="F27" s="91">
        <f>SUM(F28:G35)</f>
        <v>170</v>
      </c>
      <c r="G27" s="91"/>
      <c r="H27" s="91">
        <f>SUM(H28:I35)</f>
        <v>288</v>
      </c>
      <c r="I27" s="91"/>
      <c r="J27" s="92"/>
      <c r="K27" s="92"/>
      <c r="L27" s="92"/>
      <c r="M27" s="93"/>
    </row>
    <row r="28" spans="1:13" s="26" customFormat="1" ht="17.100000000000001" customHeight="1" x14ac:dyDescent="0.25">
      <c r="A28" s="95" t="s">
        <v>12</v>
      </c>
      <c r="B28" s="95"/>
      <c r="C28" s="95"/>
      <c r="D28" s="96">
        <f>SUM(B4:F4)</f>
        <v>1</v>
      </c>
      <c r="E28" s="96"/>
      <c r="F28" s="96">
        <f>SUM(G4:K4)</f>
        <v>5</v>
      </c>
      <c r="G28" s="96"/>
      <c r="H28" s="91">
        <f>SUM(D28:G28)</f>
        <v>6</v>
      </c>
      <c r="I28" s="91"/>
      <c r="J28" s="94"/>
      <c r="K28" s="94"/>
      <c r="L28" s="94"/>
      <c r="M28" s="94"/>
    </row>
    <row r="29" spans="1:13" s="26" customFormat="1" ht="17.100000000000001" customHeight="1" x14ac:dyDescent="0.25">
      <c r="A29" s="95" t="s">
        <v>129</v>
      </c>
      <c r="B29" s="95"/>
      <c r="C29" s="95"/>
      <c r="D29" s="96">
        <f>SUM(B5:F5)</f>
        <v>18</v>
      </c>
      <c r="E29" s="96"/>
      <c r="F29" s="96">
        <f t="shared" ref="F29:F35" si="5">SUM(G5:K5)</f>
        <v>3</v>
      </c>
      <c r="G29" s="96"/>
      <c r="H29" s="91">
        <f t="shared" ref="H29:H35" si="6">SUM(D29:G29)</f>
        <v>21</v>
      </c>
      <c r="I29" s="91"/>
      <c r="J29" s="94"/>
      <c r="K29" s="94"/>
      <c r="L29" s="94"/>
      <c r="M29" s="94"/>
    </row>
    <row r="30" spans="1:13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99</v>
      </c>
      <c r="E30" s="96"/>
      <c r="F30" s="96">
        <f t="shared" si="5"/>
        <v>143</v>
      </c>
      <c r="G30" s="96"/>
      <c r="H30" s="91">
        <f t="shared" si="6"/>
        <v>242</v>
      </c>
      <c r="I30" s="91"/>
      <c r="J30" s="94"/>
      <c r="K30" s="94"/>
      <c r="L30" s="94"/>
      <c r="M30" s="94"/>
    </row>
    <row r="31" spans="1:13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3" s="26" customFormat="1" ht="17.100000000000001" customHeight="1" x14ac:dyDescent="0.25">
      <c r="A32" s="95" t="s">
        <v>132</v>
      </c>
      <c r="B32" s="95"/>
      <c r="C32" s="95"/>
      <c r="D32" s="96">
        <f t="shared" si="7"/>
        <v>0</v>
      </c>
      <c r="E32" s="96"/>
      <c r="F32" s="96">
        <f t="shared" si="5"/>
        <v>1</v>
      </c>
      <c r="G32" s="96"/>
      <c r="H32" s="91">
        <f t="shared" si="6"/>
        <v>1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16</v>
      </c>
      <c r="G33" s="96"/>
      <c r="H33" s="91">
        <f t="shared" si="6"/>
        <v>16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0</v>
      </c>
      <c r="E34" s="96"/>
      <c r="F34" s="96">
        <f t="shared" si="5"/>
        <v>2</v>
      </c>
      <c r="G34" s="96"/>
      <c r="H34" s="91">
        <f t="shared" si="6"/>
        <v>2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18</v>
      </c>
      <c r="B35" s="95"/>
      <c r="C35" s="95"/>
      <c r="D35" s="96">
        <f t="shared" si="7"/>
        <v>0</v>
      </c>
      <c r="E35" s="96"/>
      <c r="F35" s="96">
        <f t="shared" si="5"/>
        <v>0</v>
      </c>
      <c r="G35" s="96"/>
      <c r="H35" s="91">
        <f t="shared" si="6"/>
        <v>0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221</v>
      </c>
      <c r="E36" s="91"/>
      <c r="F36" s="91">
        <f>SUM(F37:G44)</f>
        <v>314</v>
      </c>
      <c r="G36" s="91"/>
      <c r="H36" s="91">
        <f>SUM(H37:I44)</f>
        <v>535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24</v>
      </c>
      <c r="E37" s="96"/>
      <c r="F37" s="96">
        <f>SUM(G13:K13)</f>
        <v>25</v>
      </c>
      <c r="G37" s="96"/>
      <c r="H37" s="91">
        <f>SUM(D37:G37)</f>
        <v>49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26</v>
      </c>
      <c r="E38" s="96"/>
      <c r="F38" s="96">
        <f t="shared" ref="F38:F44" si="9">SUM(G14:K14)</f>
        <v>5</v>
      </c>
      <c r="G38" s="96"/>
      <c r="H38" s="91">
        <f t="shared" ref="H38:H44" si="10">SUM(D38:G38)</f>
        <v>31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166</v>
      </c>
      <c r="E39" s="96"/>
      <c r="F39" s="96">
        <f t="shared" si="9"/>
        <v>134</v>
      </c>
      <c r="G39" s="96"/>
      <c r="H39" s="91">
        <f t="shared" si="10"/>
        <v>300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1</v>
      </c>
      <c r="E40" s="96"/>
      <c r="F40" s="96">
        <f t="shared" si="9"/>
        <v>0</v>
      </c>
      <c r="G40" s="96"/>
      <c r="H40" s="91">
        <f t="shared" si="10"/>
        <v>1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4</v>
      </c>
      <c r="E41" s="96"/>
      <c r="F41" s="96">
        <f t="shared" si="9"/>
        <v>10</v>
      </c>
      <c r="G41" s="96"/>
      <c r="H41" s="91">
        <f t="shared" si="10"/>
        <v>14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133</v>
      </c>
      <c r="G42" s="96"/>
      <c r="H42" s="91">
        <f t="shared" si="10"/>
        <v>133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6</v>
      </c>
      <c r="G43" s="96"/>
      <c r="H43" s="91">
        <f t="shared" si="10"/>
        <v>6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18</v>
      </c>
      <c r="B44" s="95"/>
      <c r="C44" s="95"/>
      <c r="D44" s="96">
        <f t="shared" si="8"/>
        <v>0</v>
      </c>
      <c r="E44" s="96"/>
      <c r="F44" s="96">
        <f t="shared" si="9"/>
        <v>1</v>
      </c>
      <c r="G44" s="96"/>
      <c r="H44" s="91">
        <f t="shared" si="10"/>
        <v>1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339</v>
      </c>
      <c r="E45" s="91"/>
      <c r="F45" s="91">
        <f>SUM(F46:G53)</f>
        <v>484</v>
      </c>
      <c r="G45" s="91"/>
      <c r="H45" s="91">
        <f>SUM(D45:G45)</f>
        <v>823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25</v>
      </c>
      <c r="E46" s="96"/>
      <c r="F46" s="96">
        <f t="shared" ref="F46:F53" si="12">SUM(F28,F37)</f>
        <v>30</v>
      </c>
      <c r="G46" s="96"/>
      <c r="H46" s="91">
        <f>SUM(D46:G46)</f>
        <v>55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44</v>
      </c>
      <c r="E47" s="96"/>
      <c r="F47" s="96">
        <f t="shared" si="12"/>
        <v>8</v>
      </c>
      <c r="G47" s="96"/>
      <c r="H47" s="91">
        <f t="shared" ref="H47:H53" si="13">SUM(D47:G47)</f>
        <v>52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265</v>
      </c>
      <c r="E48" s="96"/>
      <c r="F48" s="96">
        <f t="shared" si="12"/>
        <v>277</v>
      </c>
      <c r="G48" s="96"/>
      <c r="H48" s="91">
        <f t="shared" si="13"/>
        <v>542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1</v>
      </c>
      <c r="E49" s="96"/>
      <c r="F49" s="96">
        <f t="shared" si="12"/>
        <v>0</v>
      </c>
      <c r="G49" s="96"/>
      <c r="H49" s="91">
        <f t="shared" si="13"/>
        <v>1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4</v>
      </c>
      <c r="E50" s="96"/>
      <c r="F50" s="96">
        <f t="shared" si="12"/>
        <v>11</v>
      </c>
      <c r="G50" s="96"/>
      <c r="H50" s="91">
        <f t="shared" si="13"/>
        <v>15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149</v>
      </c>
      <c r="G51" s="96"/>
      <c r="H51" s="91">
        <f t="shared" si="13"/>
        <v>149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0</v>
      </c>
      <c r="E52" s="96"/>
      <c r="F52" s="96">
        <f t="shared" si="12"/>
        <v>8</v>
      </c>
      <c r="G52" s="96"/>
      <c r="H52" s="91">
        <f t="shared" si="13"/>
        <v>8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18</v>
      </c>
      <c r="B53" s="95"/>
      <c r="C53" s="95"/>
      <c r="D53" s="96">
        <f t="shared" si="11"/>
        <v>0</v>
      </c>
      <c r="E53" s="96"/>
      <c r="F53" s="96">
        <f t="shared" si="12"/>
        <v>1</v>
      </c>
      <c r="G53" s="96"/>
      <c r="H53" s="91">
        <f t="shared" si="13"/>
        <v>1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</sheetData>
  <mergeCells count="141">
    <mergeCell ref="F53:G53"/>
    <mergeCell ref="F48:G48"/>
    <mergeCell ref="H48:I48"/>
    <mergeCell ref="J50:M50"/>
    <mergeCell ref="A51:C51"/>
    <mergeCell ref="D51:E51"/>
    <mergeCell ref="A50:C50"/>
    <mergeCell ref="D50:E50"/>
    <mergeCell ref="H50:I50"/>
    <mergeCell ref="A52:C52"/>
    <mergeCell ref="D52:E52"/>
    <mergeCell ref="F52:G52"/>
    <mergeCell ref="D48:E48"/>
    <mergeCell ref="H52:I52"/>
    <mergeCell ref="A53:C53"/>
    <mergeCell ref="D53:E53"/>
    <mergeCell ref="H53:I53"/>
    <mergeCell ref="F49:G49"/>
    <mergeCell ref="H49:I49"/>
    <mergeCell ref="F50:G50"/>
    <mergeCell ref="F46:G46"/>
    <mergeCell ref="H46:I46"/>
    <mergeCell ref="A49:C49"/>
    <mergeCell ref="D49:E49"/>
    <mergeCell ref="J53:M53"/>
    <mergeCell ref="A45:C45"/>
    <mergeCell ref="D45:E45"/>
    <mergeCell ref="F45:G45"/>
    <mergeCell ref="H45:I45"/>
    <mergeCell ref="J45:M45"/>
    <mergeCell ref="J46:M46"/>
    <mergeCell ref="A47:C47"/>
    <mergeCell ref="D47:E47"/>
    <mergeCell ref="F47:G47"/>
    <mergeCell ref="H47:I47"/>
    <mergeCell ref="J47:M47"/>
    <mergeCell ref="A46:C46"/>
    <mergeCell ref="D46:E46"/>
    <mergeCell ref="J48:M48"/>
    <mergeCell ref="J51:M52"/>
    <mergeCell ref="F51:G51"/>
    <mergeCell ref="H51:I51"/>
    <mergeCell ref="J49:M49"/>
    <mergeCell ref="A48:C48"/>
    <mergeCell ref="D42:E42"/>
    <mergeCell ref="F42:G42"/>
    <mergeCell ref="H42:I42"/>
    <mergeCell ref="A43:C43"/>
    <mergeCell ref="A40:C40"/>
    <mergeCell ref="A39:C39"/>
    <mergeCell ref="D39:E39"/>
    <mergeCell ref="F39:G39"/>
    <mergeCell ref="F43:G43"/>
    <mergeCell ref="H43:I43"/>
    <mergeCell ref="A38:C38"/>
    <mergeCell ref="J38:M38"/>
    <mergeCell ref="D40:E40"/>
    <mergeCell ref="F40:G40"/>
    <mergeCell ref="H40:I40"/>
    <mergeCell ref="J42:M43"/>
    <mergeCell ref="J44:M44"/>
    <mergeCell ref="H39:I39"/>
    <mergeCell ref="J39:M39"/>
    <mergeCell ref="A44:C44"/>
    <mergeCell ref="J41:M41"/>
    <mergeCell ref="D44:E44"/>
    <mergeCell ref="F44:G44"/>
    <mergeCell ref="H44:I44"/>
    <mergeCell ref="D43:E43"/>
    <mergeCell ref="D38:E38"/>
    <mergeCell ref="F38:G38"/>
    <mergeCell ref="H38:I38"/>
    <mergeCell ref="J40:M40"/>
    <mergeCell ref="A41:C41"/>
    <mergeCell ref="D41:E41"/>
    <mergeCell ref="F41:G41"/>
    <mergeCell ref="H41:I41"/>
    <mergeCell ref="A42:C42"/>
    <mergeCell ref="D37:E37"/>
    <mergeCell ref="F37:G37"/>
    <mergeCell ref="H37:I37"/>
    <mergeCell ref="J37:M37"/>
    <mergeCell ref="J36:M36"/>
    <mergeCell ref="A32:C32"/>
    <mergeCell ref="A36:C36"/>
    <mergeCell ref="D32:E32"/>
    <mergeCell ref="F32:G32"/>
    <mergeCell ref="H32:I32"/>
    <mergeCell ref="J35:M35"/>
    <mergeCell ref="J32:M32"/>
    <mergeCell ref="A33:C33"/>
    <mergeCell ref="D33:E33"/>
    <mergeCell ref="F33:G33"/>
    <mergeCell ref="H33:I33"/>
    <mergeCell ref="J33:M34"/>
    <mergeCell ref="A34:C34"/>
    <mergeCell ref="D36:E36"/>
    <mergeCell ref="F36:G36"/>
    <mergeCell ref="H36:I36"/>
    <mergeCell ref="A37:C37"/>
    <mergeCell ref="J31:M31"/>
    <mergeCell ref="A35:C35"/>
    <mergeCell ref="A30:C30"/>
    <mergeCell ref="D30:E30"/>
    <mergeCell ref="F30:G30"/>
    <mergeCell ref="H30:I30"/>
    <mergeCell ref="H29:I29"/>
    <mergeCell ref="J30:M30"/>
    <mergeCell ref="A31:C31"/>
    <mergeCell ref="D31:E31"/>
    <mergeCell ref="F31:G31"/>
    <mergeCell ref="H31:I31"/>
    <mergeCell ref="D34:E34"/>
    <mergeCell ref="F34:G34"/>
    <mergeCell ref="H34:I34"/>
    <mergeCell ref="D35:E35"/>
    <mergeCell ref="F35:G35"/>
    <mergeCell ref="H35:I35"/>
    <mergeCell ref="J28:M28"/>
    <mergeCell ref="A29:C29"/>
    <mergeCell ref="D29:E29"/>
    <mergeCell ref="F29:G29"/>
    <mergeCell ref="J27:M27"/>
    <mergeCell ref="J29:M29"/>
    <mergeCell ref="A28:C28"/>
    <mergeCell ref="D28:E28"/>
    <mergeCell ref="F28:G28"/>
    <mergeCell ref="H28:I28"/>
    <mergeCell ref="H27:I27"/>
    <mergeCell ref="A1:M1"/>
    <mergeCell ref="M9:M10"/>
    <mergeCell ref="M18:M19"/>
    <mergeCell ref="A24:M24"/>
    <mergeCell ref="J26:M26"/>
    <mergeCell ref="A27:C27"/>
    <mergeCell ref="D27:E27"/>
    <mergeCell ref="F27:G27"/>
    <mergeCell ref="A26:C26"/>
    <mergeCell ref="D26:E26"/>
    <mergeCell ref="F26:G26"/>
    <mergeCell ref="H26:I26"/>
  </mergeCells>
  <phoneticPr fontId="2" type="noConversion"/>
  <conditionalFormatting sqref="M12 M7 M21:M22 B4:L22 M5 M16">
    <cfRule type="cellIs" dxfId="31" priority="1" stopIfTrue="1" operator="notEqual">
      <formula>0</formula>
    </cfRule>
  </conditionalFormatting>
  <conditionalFormatting sqref="M4 M17 M8 M11 M6 M20 M13:M15 D46:G53 H35:I35 J35:J42 D28:G35 J33 D37:G44 J28:M32 K35:M35 K37:M41 K44:M44 K46:M50 J53:M53 J44:J51">
    <cfRule type="cellIs" dxfId="30" priority="2" stopIfTrue="1" operator="notEqual">
      <formula>0</formula>
    </cfRule>
  </conditionalFormatting>
  <conditionalFormatting sqref="D45:I45 H46:I53 D36:I36 H37:I44 D27:I27 H28:I34">
    <cfRule type="cellIs" dxfId="29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BreakPreview" topLeftCell="A31" zoomScaleNormal="100" workbookViewId="0">
      <selection activeCell="J51" sqref="J51:M52"/>
    </sheetView>
  </sheetViews>
  <sheetFormatPr defaultRowHeight="12.75" x14ac:dyDescent="0.2"/>
  <cols>
    <col min="1" max="1" width="22.1640625" bestFit="1" customWidth="1"/>
    <col min="2" max="11" width="9.83203125" customWidth="1"/>
    <col min="12" max="12" width="10.83203125" customWidth="1"/>
    <col min="13" max="13" width="23.33203125" customWidth="1"/>
  </cols>
  <sheetData>
    <row r="1" spans="1:13" ht="30" customHeight="1" x14ac:dyDescent="0.3">
      <c r="A1" s="86" t="s">
        <v>27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28</v>
      </c>
      <c r="C3" s="4" t="s">
        <v>29</v>
      </c>
      <c r="D3" s="4" t="s">
        <v>30</v>
      </c>
      <c r="E3" s="4" t="s">
        <v>31</v>
      </c>
      <c r="F3" s="4" t="s">
        <v>32</v>
      </c>
      <c r="G3" s="4" t="s">
        <v>33</v>
      </c>
      <c r="H3" s="4" t="s">
        <v>34</v>
      </c>
      <c r="I3" s="4" t="s">
        <v>35</v>
      </c>
      <c r="J3" s="4" t="s">
        <v>36</v>
      </c>
      <c r="K3" s="4" t="s">
        <v>37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14">
        <v>1</v>
      </c>
      <c r="C4" s="14">
        <v>1</v>
      </c>
      <c r="D4" s="14">
        <v>0</v>
      </c>
      <c r="E4" s="14">
        <v>0</v>
      </c>
      <c r="F4" s="14">
        <v>0</v>
      </c>
      <c r="G4" s="14">
        <v>0</v>
      </c>
      <c r="H4" s="14">
        <v>1</v>
      </c>
      <c r="I4" s="14">
        <v>0</v>
      </c>
      <c r="J4" s="14">
        <v>0</v>
      </c>
      <c r="K4" s="14">
        <v>2</v>
      </c>
      <c r="L4" s="2">
        <f>SUM(B4:K4)</f>
        <v>5</v>
      </c>
      <c r="M4" s="23"/>
    </row>
    <row r="5" spans="1:13" ht="20.100000000000001" customHeight="1" x14ac:dyDescent="0.2">
      <c r="A5" s="7" t="s">
        <v>13</v>
      </c>
      <c r="B5" s="14">
        <v>0</v>
      </c>
      <c r="C5" s="14">
        <v>5</v>
      </c>
      <c r="D5" s="14">
        <v>9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2</v>
      </c>
      <c r="K5" s="14">
        <v>0</v>
      </c>
      <c r="L5" s="2">
        <f t="shared" ref="L5:L11" si="0">SUM(B5:K5)</f>
        <v>16</v>
      </c>
      <c r="M5" s="15"/>
    </row>
    <row r="6" spans="1:13" ht="32.1" customHeight="1" x14ac:dyDescent="0.2">
      <c r="A6" s="8" t="s">
        <v>14</v>
      </c>
      <c r="B6" s="14">
        <v>3</v>
      </c>
      <c r="C6" s="14">
        <v>5</v>
      </c>
      <c r="D6" s="14">
        <v>71</v>
      </c>
      <c r="E6" s="14">
        <v>42</v>
      </c>
      <c r="F6" s="14">
        <v>1</v>
      </c>
      <c r="G6" s="14">
        <v>64</v>
      </c>
      <c r="H6" s="14">
        <v>20</v>
      </c>
      <c r="I6" s="14">
        <v>48</v>
      </c>
      <c r="J6" s="14">
        <v>33</v>
      </c>
      <c r="K6" s="14">
        <v>35</v>
      </c>
      <c r="L6" s="2">
        <f t="shared" si="0"/>
        <v>322</v>
      </c>
      <c r="M6" s="32" t="s">
        <v>40</v>
      </c>
    </row>
    <row r="7" spans="1:13" ht="20.100000000000001" customHeight="1" x14ac:dyDescent="0.2">
      <c r="A7" s="7" t="s">
        <v>15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2">
        <f t="shared" si="0"/>
        <v>0</v>
      </c>
      <c r="M7" s="15"/>
    </row>
    <row r="8" spans="1:13" ht="20.100000000000001" customHeight="1" x14ac:dyDescent="0.2">
      <c r="A8" s="7" t="s">
        <v>16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1</v>
      </c>
      <c r="K8" s="14">
        <v>1</v>
      </c>
      <c r="L8" s="2">
        <f t="shared" si="0"/>
        <v>2</v>
      </c>
      <c r="M8" s="30" t="s">
        <v>38</v>
      </c>
    </row>
    <row r="9" spans="1:13" ht="20.100000000000001" customHeight="1" x14ac:dyDescent="0.2">
      <c r="A9" s="7" t="s">
        <v>25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55</v>
      </c>
      <c r="L9" s="2">
        <f t="shared" si="0"/>
        <v>55</v>
      </c>
      <c r="M9" s="105" t="s">
        <v>26</v>
      </c>
    </row>
    <row r="10" spans="1:13" ht="20.100000000000001" customHeight="1" x14ac:dyDescent="0.2">
      <c r="A10" s="7" t="s">
        <v>17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6</v>
      </c>
      <c r="L10" s="2">
        <f t="shared" si="0"/>
        <v>6</v>
      </c>
      <c r="M10" s="106"/>
    </row>
    <row r="11" spans="1:13" ht="20.100000000000001" customHeight="1" thickBot="1" x14ac:dyDescent="0.25">
      <c r="A11" s="9" t="s">
        <v>18</v>
      </c>
      <c r="B11" s="16">
        <v>0</v>
      </c>
      <c r="C11" s="16">
        <v>0</v>
      </c>
      <c r="D11" s="16">
        <v>0</v>
      </c>
      <c r="E11" s="16"/>
      <c r="F11" s="16">
        <v>0</v>
      </c>
      <c r="G11" s="16">
        <v>0</v>
      </c>
      <c r="H11" s="16">
        <v>0</v>
      </c>
      <c r="I11" s="16">
        <v>1</v>
      </c>
      <c r="J11" s="16">
        <v>0</v>
      </c>
      <c r="K11" s="16">
        <v>0</v>
      </c>
      <c r="L11" s="2">
        <f t="shared" si="0"/>
        <v>1</v>
      </c>
      <c r="M11" s="31" t="s">
        <v>39</v>
      </c>
    </row>
    <row r="12" spans="1:13" ht="24.95" customHeight="1" thickBot="1" x14ac:dyDescent="0.25">
      <c r="A12" s="10" t="s">
        <v>20</v>
      </c>
      <c r="B12" s="19">
        <f>SUM(B4:B11)</f>
        <v>4</v>
      </c>
      <c r="C12" s="19">
        <f t="shared" ref="C12:L12" si="1">SUM(C4:C11)</f>
        <v>11</v>
      </c>
      <c r="D12" s="19">
        <f t="shared" si="1"/>
        <v>80</v>
      </c>
      <c r="E12" s="19">
        <f t="shared" si="1"/>
        <v>42</v>
      </c>
      <c r="F12" s="19">
        <f t="shared" si="1"/>
        <v>1</v>
      </c>
      <c r="G12" s="19">
        <f t="shared" si="1"/>
        <v>64</v>
      </c>
      <c r="H12" s="19">
        <f t="shared" si="1"/>
        <v>21</v>
      </c>
      <c r="I12" s="19">
        <f t="shared" si="1"/>
        <v>49</v>
      </c>
      <c r="J12" s="19">
        <f t="shared" si="1"/>
        <v>36</v>
      </c>
      <c r="K12" s="19">
        <f t="shared" si="1"/>
        <v>99</v>
      </c>
      <c r="L12" s="19">
        <f t="shared" si="1"/>
        <v>407</v>
      </c>
      <c r="M12" s="18"/>
    </row>
    <row r="13" spans="1:13" ht="30" customHeight="1" x14ac:dyDescent="0.2">
      <c r="A13" s="11" t="s">
        <v>12</v>
      </c>
      <c r="B13" s="17">
        <v>7</v>
      </c>
      <c r="C13" s="17">
        <v>6</v>
      </c>
      <c r="D13" s="17">
        <v>6</v>
      </c>
      <c r="E13" s="17">
        <v>3</v>
      </c>
      <c r="F13" s="17">
        <v>10</v>
      </c>
      <c r="G13" s="17">
        <v>3</v>
      </c>
      <c r="H13" s="17">
        <v>8</v>
      </c>
      <c r="I13" s="17">
        <v>7</v>
      </c>
      <c r="J13" s="17">
        <v>3</v>
      </c>
      <c r="K13" s="17">
        <v>2</v>
      </c>
      <c r="L13" s="20">
        <f>SUM(B13:K13)</f>
        <v>55</v>
      </c>
      <c r="M13" s="25" t="s">
        <v>44</v>
      </c>
    </row>
    <row r="14" spans="1:13" ht="20.100000000000001" customHeight="1" x14ac:dyDescent="0.2">
      <c r="A14" s="7" t="s">
        <v>13</v>
      </c>
      <c r="B14" s="14">
        <v>0</v>
      </c>
      <c r="C14" s="14">
        <v>5</v>
      </c>
      <c r="D14" s="14">
        <v>9</v>
      </c>
      <c r="E14" s="14">
        <v>0</v>
      </c>
      <c r="F14" s="14">
        <v>1</v>
      </c>
      <c r="G14" s="14">
        <v>2</v>
      </c>
      <c r="H14" s="14">
        <v>2</v>
      </c>
      <c r="I14" s="14">
        <v>0</v>
      </c>
      <c r="J14" s="14">
        <v>0</v>
      </c>
      <c r="K14" s="14">
        <v>0</v>
      </c>
      <c r="L14" s="20">
        <f t="shared" ref="L14:L20" si="2">SUM(B14:K14)</f>
        <v>19</v>
      </c>
      <c r="M14" s="34" t="s">
        <v>45</v>
      </c>
    </row>
    <row r="15" spans="1:13" ht="32.1" customHeight="1" x14ac:dyDescent="0.2">
      <c r="A15" s="24" t="s">
        <v>41</v>
      </c>
      <c r="B15" s="14">
        <v>15</v>
      </c>
      <c r="C15" s="14">
        <v>12</v>
      </c>
      <c r="D15" s="14">
        <v>52</v>
      </c>
      <c r="E15" s="14">
        <v>42</v>
      </c>
      <c r="F15" s="14">
        <v>66</v>
      </c>
      <c r="G15" s="14">
        <v>62</v>
      </c>
      <c r="H15" s="14">
        <v>76</v>
      </c>
      <c r="I15" s="14">
        <v>26</v>
      </c>
      <c r="J15" s="14">
        <v>25</v>
      </c>
      <c r="K15" s="14">
        <v>1</v>
      </c>
      <c r="L15" s="20">
        <f t="shared" si="2"/>
        <v>377</v>
      </c>
      <c r="M15" s="35" t="s">
        <v>46</v>
      </c>
    </row>
    <row r="16" spans="1:13" ht="20.100000000000001" customHeight="1" x14ac:dyDescent="0.2">
      <c r="A16" s="7" t="s">
        <v>15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20">
        <f t="shared" si="2"/>
        <v>0</v>
      </c>
      <c r="M16" s="13"/>
    </row>
    <row r="17" spans="1:13" ht="20.100000000000001" customHeight="1" x14ac:dyDescent="0.2">
      <c r="A17" s="7" t="s">
        <v>16</v>
      </c>
      <c r="B17" s="14">
        <v>0</v>
      </c>
      <c r="C17" s="14">
        <v>0</v>
      </c>
      <c r="D17" s="14">
        <v>0</v>
      </c>
      <c r="E17" s="14">
        <v>1</v>
      </c>
      <c r="F17" s="14">
        <v>5</v>
      </c>
      <c r="G17" s="14">
        <v>0</v>
      </c>
      <c r="H17" s="14">
        <v>0</v>
      </c>
      <c r="I17" s="14">
        <v>0</v>
      </c>
      <c r="J17" s="14">
        <v>3</v>
      </c>
      <c r="K17" s="14">
        <v>2</v>
      </c>
      <c r="L17" s="20">
        <f t="shared" si="2"/>
        <v>11</v>
      </c>
      <c r="M17" s="34" t="s">
        <v>43</v>
      </c>
    </row>
    <row r="18" spans="1:13" ht="20.100000000000001" customHeight="1" x14ac:dyDescent="0.2">
      <c r="A18" s="7" t="s">
        <v>25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172</v>
      </c>
      <c r="L18" s="20">
        <f t="shared" si="2"/>
        <v>172</v>
      </c>
      <c r="M18" s="105" t="s">
        <v>26</v>
      </c>
    </row>
    <row r="19" spans="1:13" ht="20.100000000000001" customHeight="1" x14ac:dyDescent="0.2">
      <c r="A19" s="7" t="s">
        <v>17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7</v>
      </c>
      <c r="L19" s="20">
        <f t="shared" si="2"/>
        <v>7</v>
      </c>
      <c r="M19" s="106"/>
    </row>
    <row r="20" spans="1:13" ht="20.100000000000001" customHeight="1" thickBot="1" x14ac:dyDescent="0.25">
      <c r="A20" s="9" t="s">
        <v>18</v>
      </c>
      <c r="B20" s="16">
        <v>0</v>
      </c>
      <c r="C20" s="16">
        <v>0</v>
      </c>
      <c r="D20" s="16">
        <v>0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1</v>
      </c>
      <c r="L20" s="2">
        <f t="shared" si="2"/>
        <v>2</v>
      </c>
      <c r="M20" s="33" t="s">
        <v>42</v>
      </c>
    </row>
    <row r="21" spans="1:13" ht="24.95" customHeight="1" thickBot="1" x14ac:dyDescent="0.25">
      <c r="A21" s="10" t="s">
        <v>21</v>
      </c>
      <c r="B21" s="19">
        <f>SUM(B13:B20)</f>
        <v>22</v>
      </c>
      <c r="C21" s="19">
        <f t="shared" ref="C21:L21" si="3">SUM(C13:C20)</f>
        <v>23</v>
      </c>
      <c r="D21" s="19">
        <f t="shared" si="3"/>
        <v>67</v>
      </c>
      <c r="E21" s="19">
        <f t="shared" si="3"/>
        <v>46</v>
      </c>
      <c r="F21" s="19">
        <f t="shared" si="3"/>
        <v>83</v>
      </c>
      <c r="G21" s="19">
        <f t="shared" si="3"/>
        <v>67</v>
      </c>
      <c r="H21" s="19">
        <f t="shared" si="3"/>
        <v>86</v>
      </c>
      <c r="I21" s="19">
        <f t="shared" si="3"/>
        <v>33</v>
      </c>
      <c r="J21" s="19">
        <f t="shared" si="3"/>
        <v>31</v>
      </c>
      <c r="K21" s="19">
        <f t="shared" si="3"/>
        <v>185</v>
      </c>
      <c r="L21" s="19">
        <f t="shared" si="3"/>
        <v>643</v>
      </c>
      <c r="M21" s="18"/>
    </row>
    <row r="22" spans="1:13" ht="24.95" customHeight="1" thickBot="1" x14ac:dyDescent="0.25">
      <c r="A22" s="12" t="s">
        <v>22</v>
      </c>
      <c r="B22" s="21">
        <f>SUM(B12,B21)</f>
        <v>26</v>
      </c>
      <c r="C22" s="21">
        <f t="shared" ref="C22:L22" si="4">SUM(C12,C21)</f>
        <v>34</v>
      </c>
      <c r="D22" s="21">
        <f t="shared" si="4"/>
        <v>147</v>
      </c>
      <c r="E22" s="21">
        <f t="shared" si="4"/>
        <v>88</v>
      </c>
      <c r="F22" s="21">
        <f t="shared" si="4"/>
        <v>84</v>
      </c>
      <c r="G22" s="21">
        <f t="shared" si="4"/>
        <v>131</v>
      </c>
      <c r="H22" s="21">
        <f t="shared" si="4"/>
        <v>107</v>
      </c>
      <c r="I22" s="21">
        <f t="shared" si="4"/>
        <v>82</v>
      </c>
      <c r="J22" s="21">
        <f t="shared" si="4"/>
        <v>67</v>
      </c>
      <c r="K22" s="21">
        <f t="shared" si="4"/>
        <v>284</v>
      </c>
      <c r="L22" s="21">
        <f t="shared" si="4"/>
        <v>1050</v>
      </c>
      <c r="M22" s="43">
        <v>5623</v>
      </c>
    </row>
    <row r="23" spans="1:13" ht="18" customHeight="1" x14ac:dyDescent="0.2">
      <c r="A23" s="36"/>
      <c r="M23" s="22" t="s">
        <v>23</v>
      </c>
    </row>
    <row r="24" spans="1:13" s="26" customFormat="1" ht="24.95" customHeight="1" x14ac:dyDescent="0.3">
      <c r="A24" s="89" t="s">
        <v>27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s="26" customFormat="1" ht="9.9499999999999993" customHeight="1" x14ac:dyDescent="0.25">
      <c r="A25" s="27"/>
    </row>
    <row r="26" spans="1:13" s="26" customFormat="1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135</v>
      </c>
      <c r="G26" s="90"/>
      <c r="H26" s="90" t="s">
        <v>141</v>
      </c>
      <c r="I26" s="90"/>
      <c r="J26" s="90" t="s">
        <v>128</v>
      </c>
      <c r="K26" s="90"/>
      <c r="L26" s="90"/>
      <c r="M26" s="90"/>
    </row>
    <row r="27" spans="1:13" s="26" customFormat="1" ht="20.100000000000001" customHeight="1" x14ac:dyDescent="0.25">
      <c r="A27" s="91" t="s">
        <v>130</v>
      </c>
      <c r="B27" s="91"/>
      <c r="C27" s="91"/>
      <c r="D27" s="91">
        <f>SUM(D28:E35)</f>
        <v>138</v>
      </c>
      <c r="E27" s="91"/>
      <c r="F27" s="91">
        <f>SUM(F28:G35)</f>
        <v>269</v>
      </c>
      <c r="G27" s="91"/>
      <c r="H27" s="91">
        <f>SUM(H28:I35)</f>
        <v>407</v>
      </c>
      <c r="I27" s="91"/>
      <c r="J27" s="92"/>
      <c r="K27" s="92"/>
      <c r="L27" s="92"/>
      <c r="M27" s="93"/>
    </row>
    <row r="28" spans="1:13" s="26" customFormat="1" ht="17.100000000000001" customHeight="1" x14ac:dyDescent="0.25">
      <c r="A28" s="95" t="s">
        <v>12</v>
      </c>
      <c r="B28" s="95"/>
      <c r="C28" s="95"/>
      <c r="D28" s="96">
        <f>SUM(B4:F4)</f>
        <v>2</v>
      </c>
      <c r="E28" s="96"/>
      <c r="F28" s="96">
        <f>SUM(G4:K4)</f>
        <v>3</v>
      </c>
      <c r="G28" s="96"/>
      <c r="H28" s="91">
        <f>SUM(D28:G28)</f>
        <v>5</v>
      </c>
      <c r="I28" s="91"/>
      <c r="J28" s="94"/>
      <c r="K28" s="94"/>
      <c r="L28" s="94"/>
      <c r="M28" s="94"/>
    </row>
    <row r="29" spans="1:13" s="26" customFormat="1" ht="17.100000000000001" customHeight="1" x14ac:dyDescent="0.25">
      <c r="A29" s="95" t="s">
        <v>129</v>
      </c>
      <c r="B29" s="95"/>
      <c r="C29" s="95"/>
      <c r="D29" s="96">
        <f>SUM(B5:F5)</f>
        <v>14</v>
      </c>
      <c r="E29" s="96"/>
      <c r="F29" s="96">
        <f t="shared" ref="F29:F35" si="5">SUM(G5:K5)</f>
        <v>2</v>
      </c>
      <c r="G29" s="96"/>
      <c r="H29" s="91">
        <f t="shared" ref="H29:H35" si="6">SUM(D29:G29)</f>
        <v>16</v>
      </c>
      <c r="I29" s="91"/>
      <c r="J29" s="94"/>
      <c r="K29" s="94"/>
      <c r="L29" s="94"/>
      <c r="M29" s="94"/>
    </row>
    <row r="30" spans="1:13" s="26" customFormat="1" ht="17.100000000000001" customHeight="1" x14ac:dyDescent="0.25">
      <c r="A30" s="95" t="s">
        <v>140</v>
      </c>
      <c r="B30" s="95"/>
      <c r="C30" s="95"/>
      <c r="D30" s="96">
        <f t="shared" ref="D30:D35" si="7">SUM(B6:F6)</f>
        <v>122</v>
      </c>
      <c r="E30" s="96"/>
      <c r="F30" s="96">
        <f t="shared" si="5"/>
        <v>200</v>
      </c>
      <c r="G30" s="96"/>
      <c r="H30" s="91">
        <f t="shared" si="6"/>
        <v>322</v>
      </c>
      <c r="I30" s="91"/>
      <c r="J30" s="94"/>
      <c r="K30" s="94"/>
      <c r="L30" s="94"/>
      <c r="M30" s="94"/>
    </row>
    <row r="31" spans="1:13" s="26" customFormat="1" ht="17.100000000000001" customHeight="1" x14ac:dyDescent="0.25">
      <c r="A31" s="95" t="s">
        <v>15</v>
      </c>
      <c r="B31" s="95"/>
      <c r="C31" s="95"/>
      <c r="D31" s="96">
        <f t="shared" si="7"/>
        <v>0</v>
      </c>
      <c r="E31" s="96"/>
      <c r="F31" s="96">
        <f t="shared" si="5"/>
        <v>0</v>
      </c>
      <c r="G31" s="96"/>
      <c r="H31" s="91">
        <f t="shared" si="6"/>
        <v>0</v>
      </c>
      <c r="I31" s="91"/>
      <c r="J31" s="94"/>
      <c r="K31" s="94"/>
      <c r="L31" s="94"/>
      <c r="M31" s="94"/>
    </row>
    <row r="32" spans="1:13" s="26" customFormat="1" ht="17.100000000000001" customHeight="1" x14ac:dyDescent="0.25">
      <c r="A32" s="95" t="s">
        <v>132</v>
      </c>
      <c r="B32" s="95"/>
      <c r="C32" s="95"/>
      <c r="D32" s="96">
        <f t="shared" si="7"/>
        <v>0</v>
      </c>
      <c r="E32" s="96"/>
      <c r="F32" s="96">
        <f t="shared" si="5"/>
        <v>2</v>
      </c>
      <c r="G32" s="96"/>
      <c r="H32" s="91">
        <f t="shared" si="6"/>
        <v>2</v>
      </c>
      <c r="I32" s="91"/>
      <c r="J32" s="94"/>
      <c r="K32" s="94"/>
      <c r="L32" s="94"/>
      <c r="M32" s="94"/>
    </row>
    <row r="33" spans="1:13" s="26" customFormat="1" ht="17.100000000000001" customHeight="1" x14ac:dyDescent="0.25">
      <c r="A33" s="95" t="s">
        <v>25</v>
      </c>
      <c r="B33" s="95"/>
      <c r="C33" s="95"/>
      <c r="D33" s="96">
        <f t="shared" si="7"/>
        <v>0</v>
      </c>
      <c r="E33" s="96"/>
      <c r="F33" s="96">
        <f t="shared" si="5"/>
        <v>55</v>
      </c>
      <c r="G33" s="96"/>
      <c r="H33" s="91">
        <f t="shared" si="6"/>
        <v>55</v>
      </c>
      <c r="I33" s="91"/>
      <c r="J33" s="97" t="s">
        <v>26</v>
      </c>
      <c r="K33" s="98"/>
      <c r="L33" s="98"/>
      <c r="M33" s="99"/>
    </row>
    <row r="34" spans="1:13" s="26" customFormat="1" ht="17.100000000000001" customHeight="1" x14ac:dyDescent="0.25">
      <c r="A34" s="95" t="s">
        <v>17</v>
      </c>
      <c r="B34" s="95"/>
      <c r="C34" s="95"/>
      <c r="D34" s="96">
        <f t="shared" si="7"/>
        <v>0</v>
      </c>
      <c r="E34" s="96"/>
      <c r="F34" s="96">
        <f t="shared" si="5"/>
        <v>6</v>
      </c>
      <c r="G34" s="96"/>
      <c r="H34" s="91">
        <f t="shared" si="6"/>
        <v>6</v>
      </c>
      <c r="I34" s="91"/>
      <c r="J34" s="100"/>
      <c r="K34" s="101"/>
      <c r="L34" s="101"/>
      <c r="M34" s="102"/>
    </row>
    <row r="35" spans="1:13" s="26" customFormat="1" ht="17.100000000000001" customHeight="1" x14ac:dyDescent="0.25">
      <c r="A35" s="95" t="s">
        <v>18</v>
      </c>
      <c r="B35" s="95"/>
      <c r="C35" s="95"/>
      <c r="D35" s="96">
        <f t="shared" si="7"/>
        <v>0</v>
      </c>
      <c r="E35" s="96"/>
      <c r="F35" s="96">
        <f t="shared" si="5"/>
        <v>1</v>
      </c>
      <c r="G35" s="96"/>
      <c r="H35" s="91">
        <f t="shared" si="6"/>
        <v>1</v>
      </c>
      <c r="I35" s="91"/>
      <c r="J35" s="94"/>
      <c r="K35" s="94"/>
      <c r="L35" s="94"/>
      <c r="M35" s="94"/>
    </row>
    <row r="36" spans="1:13" s="26" customFormat="1" ht="20.100000000000001" customHeight="1" x14ac:dyDescent="0.25">
      <c r="A36" s="91" t="s">
        <v>131</v>
      </c>
      <c r="B36" s="91"/>
      <c r="C36" s="91"/>
      <c r="D36" s="91">
        <f>SUM(D37:E44)</f>
        <v>241</v>
      </c>
      <c r="E36" s="91"/>
      <c r="F36" s="91">
        <f>SUM(F37:G44)</f>
        <v>402</v>
      </c>
      <c r="G36" s="91"/>
      <c r="H36" s="91">
        <f>SUM(H37:I44)</f>
        <v>643</v>
      </c>
      <c r="I36" s="91"/>
      <c r="J36" s="92"/>
      <c r="K36" s="92"/>
      <c r="L36" s="92"/>
      <c r="M36" s="93"/>
    </row>
    <row r="37" spans="1:13" s="26" customFormat="1" ht="17.100000000000001" customHeight="1" x14ac:dyDescent="0.25">
      <c r="A37" s="95" t="s">
        <v>12</v>
      </c>
      <c r="B37" s="95"/>
      <c r="C37" s="95"/>
      <c r="D37" s="96">
        <f>SUM(B13:F13)</f>
        <v>32</v>
      </c>
      <c r="E37" s="96"/>
      <c r="F37" s="96">
        <f>SUM(G13:K13)</f>
        <v>23</v>
      </c>
      <c r="G37" s="96"/>
      <c r="H37" s="91">
        <f>SUM(D37:G37)</f>
        <v>55</v>
      </c>
      <c r="I37" s="91"/>
      <c r="J37" s="94"/>
      <c r="K37" s="94"/>
      <c r="L37" s="94"/>
      <c r="M37" s="94"/>
    </row>
    <row r="38" spans="1:13" s="26" customFormat="1" ht="17.100000000000001" customHeight="1" x14ac:dyDescent="0.25">
      <c r="A38" s="95" t="s">
        <v>129</v>
      </c>
      <c r="B38" s="95"/>
      <c r="C38" s="95"/>
      <c r="D38" s="96">
        <f t="shared" ref="D38:D44" si="8">SUM(B14:F14)</f>
        <v>15</v>
      </c>
      <c r="E38" s="96"/>
      <c r="F38" s="96">
        <f t="shared" ref="F38:F44" si="9">SUM(G14:K14)</f>
        <v>4</v>
      </c>
      <c r="G38" s="96"/>
      <c r="H38" s="91">
        <f t="shared" ref="H38:H44" si="10">SUM(D38:G38)</f>
        <v>19</v>
      </c>
      <c r="I38" s="91"/>
      <c r="J38" s="94"/>
      <c r="K38" s="94"/>
      <c r="L38" s="94"/>
      <c r="M38" s="94"/>
    </row>
    <row r="39" spans="1:13" s="26" customFormat="1" ht="17.100000000000001" customHeight="1" x14ac:dyDescent="0.25">
      <c r="A39" s="95" t="s">
        <v>140</v>
      </c>
      <c r="B39" s="95"/>
      <c r="C39" s="95"/>
      <c r="D39" s="96">
        <f t="shared" si="8"/>
        <v>187</v>
      </c>
      <c r="E39" s="96"/>
      <c r="F39" s="96">
        <f t="shared" si="9"/>
        <v>190</v>
      </c>
      <c r="G39" s="96"/>
      <c r="H39" s="91">
        <f t="shared" si="10"/>
        <v>377</v>
      </c>
      <c r="I39" s="91"/>
      <c r="J39" s="94"/>
      <c r="K39" s="94"/>
      <c r="L39" s="94"/>
      <c r="M39" s="94"/>
    </row>
    <row r="40" spans="1:13" s="26" customFormat="1" ht="17.100000000000001" customHeight="1" x14ac:dyDescent="0.25">
      <c r="A40" s="95" t="s">
        <v>15</v>
      </c>
      <c r="B40" s="95"/>
      <c r="C40" s="95"/>
      <c r="D40" s="96">
        <f t="shared" si="8"/>
        <v>0</v>
      </c>
      <c r="E40" s="96"/>
      <c r="F40" s="96">
        <f t="shared" si="9"/>
        <v>0</v>
      </c>
      <c r="G40" s="96"/>
      <c r="H40" s="91">
        <f t="shared" si="10"/>
        <v>0</v>
      </c>
      <c r="I40" s="91"/>
      <c r="J40" s="94"/>
      <c r="K40" s="94"/>
      <c r="L40" s="94"/>
      <c r="M40" s="94"/>
    </row>
    <row r="41" spans="1:13" s="26" customFormat="1" ht="17.100000000000001" customHeight="1" x14ac:dyDescent="0.25">
      <c r="A41" s="95" t="s">
        <v>132</v>
      </c>
      <c r="B41" s="95"/>
      <c r="C41" s="95"/>
      <c r="D41" s="96">
        <f t="shared" si="8"/>
        <v>6</v>
      </c>
      <c r="E41" s="96"/>
      <c r="F41" s="96">
        <f t="shared" si="9"/>
        <v>5</v>
      </c>
      <c r="G41" s="96"/>
      <c r="H41" s="91">
        <f t="shared" si="10"/>
        <v>11</v>
      </c>
      <c r="I41" s="91"/>
      <c r="J41" s="94"/>
      <c r="K41" s="94"/>
      <c r="L41" s="94"/>
      <c r="M41" s="94"/>
    </row>
    <row r="42" spans="1:13" s="26" customFormat="1" ht="17.100000000000001" customHeight="1" x14ac:dyDescent="0.25">
      <c r="A42" s="95" t="s">
        <v>25</v>
      </c>
      <c r="B42" s="95"/>
      <c r="C42" s="95"/>
      <c r="D42" s="96">
        <f t="shared" si="8"/>
        <v>0</v>
      </c>
      <c r="E42" s="96"/>
      <c r="F42" s="96">
        <f t="shared" si="9"/>
        <v>172</v>
      </c>
      <c r="G42" s="96"/>
      <c r="H42" s="91">
        <f t="shared" si="10"/>
        <v>172</v>
      </c>
      <c r="I42" s="91"/>
      <c r="J42" s="97" t="s">
        <v>26</v>
      </c>
      <c r="K42" s="98"/>
      <c r="L42" s="98"/>
      <c r="M42" s="99"/>
    </row>
    <row r="43" spans="1:13" s="26" customFormat="1" ht="17.100000000000001" customHeight="1" x14ac:dyDescent="0.25">
      <c r="A43" s="95" t="s">
        <v>17</v>
      </c>
      <c r="B43" s="95"/>
      <c r="C43" s="95"/>
      <c r="D43" s="96">
        <f t="shared" si="8"/>
        <v>0</v>
      </c>
      <c r="E43" s="96"/>
      <c r="F43" s="96">
        <f t="shared" si="9"/>
        <v>7</v>
      </c>
      <c r="G43" s="96"/>
      <c r="H43" s="91">
        <f t="shared" si="10"/>
        <v>7</v>
      </c>
      <c r="I43" s="91"/>
      <c r="J43" s="100"/>
      <c r="K43" s="101"/>
      <c r="L43" s="101"/>
      <c r="M43" s="102"/>
    </row>
    <row r="44" spans="1:13" s="26" customFormat="1" ht="17.100000000000001" customHeight="1" x14ac:dyDescent="0.25">
      <c r="A44" s="95" t="s">
        <v>18</v>
      </c>
      <c r="B44" s="95"/>
      <c r="C44" s="95"/>
      <c r="D44" s="96">
        <f t="shared" si="8"/>
        <v>1</v>
      </c>
      <c r="E44" s="96"/>
      <c r="F44" s="96">
        <f t="shared" si="9"/>
        <v>1</v>
      </c>
      <c r="G44" s="96"/>
      <c r="H44" s="91">
        <f t="shared" si="10"/>
        <v>2</v>
      </c>
      <c r="I44" s="91"/>
      <c r="J44" s="94"/>
      <c r="K44" s="94"/>
      <c r="L44" s="94"/>
      <c r="M44" s="94"/>
    </row>
    <row r="45" spans="1:13" s="26" customFormat="1" ht="20.100000000000001" customHeight="1" x14ac:dyDescent="0.25">
      <c r="A45" s="91" t="s">
        <v>133</v>
      </c>
      <c r="B45" s="91"/>
      <c r="C45" s="91"/>
      <c r="D45" s="91">
        <f>SUM(D46:E53)</f>
        <v>379</v>
      </c>
      <c r="E45" s="91"/>
      <c r="F45" s="91">
        <f>SUM(F46:G53)</f>
        <v>671</v>
      </c>
      <c r="G45" s="91"/>
      <c r="H45" s="91">
        <f>SUM(D45:G45)</f>
        <v>1050</v>
      </c>
      <c r="I45" s="91"/>
      <c r="J45" s="92"/>
      <c r="K45" s="92"/>
      <c r="L45" s="92"/>
      <c r="M45" s="93"/>
    </row>
    <row r="46" spans="1:13" s="26" customFormat="1" ht="17.100000000000001" customHeight="1" x14ac:dyDescent="0.25">
      <c r="A46" s="95" t="s">
        <v>12</v>
      </c>
      <c r="B46" s="95"/>
      <c r="C46" s="95"/>
      <c r="D46" s="96">
        <f t="shared" ref="D46:D53" si="11">SUM(D28,D37)</f>
        <v>34</v>
      </c>
      <c r="E46" s="96"/>
      <c r="F46" s="96">
        <f t="shared" ref="F46:F53" si="12">SUM(F28,F37)</f>
        <v>26</v>
      </c>
      <c r="G46" s="96"/>
      <c r="H46" s="91">
        <f>SUM(D46:G46)</f>
        <v>60</v>
      </c>
      <c r="I46" s="91"/>
      <c r="J46" s="94"/>
      <c r="K46" s="94"/>
      <c r="L46" s="94"/>
      <c r="M46" s="94"/>
    </row>
    <row r="47" spans="1:13" s="26" customFormat="1" ht="17.100000000000001" customHeight="1" x14ac:dyDescent="0.25">
      <c r="A47" s="95" t="s">
        <v>129</v>
      </c>
      <c r="B47" s="95"/>
      <c r="C47" s="95"/>
      <c r="D47" s="96">
        <f t="shared" si="11"/>
        <v>29</v>
      </c>
      <c r="E47" s="96"/>
      <c r="F47" s="96">
        <f t="shared" si="12"/>
        <v>6</v>
      </c>
      <c r="G47" s="96"/>
      <c r="H47" s="91">
        <f t="shared" ref="H47:H53" si="13">SUM(D47:G47)</f>
        <v>35</v>
      </c>
      <c r="I47" s="91"/>
      <c r="J47" s="94"/>
      <c r="K47" s="94"/>
      <c r="L47" s="94"/>
      <c r="M47" s="94"/>
    </row>
    <row r="48" spans="1:13" s="26" customFormat="1" ht="17.100000000000001" customHeight="1" x14ac:dyDescent="0.25">
      <c r="A48" s="95" t="s">
        <v>140</v>
      </c>
      <c r="B48" s="95"/>
      <c r="C48" s="95"/>
      <c r="D48" s="96">
        <f t="shared" si="11"/>
        <v>309</v>
      </c>
      <c r="E48" s="96"/>
      <c r="F48" s="96">
        <f t="shared" si="12"/>
        <v>390</v>
      </c>
      <c r="G48" s="96"/>
      <c r="H48" s="91">
        <f t="shared" si="13"/>
        <v>699</v>
      </c>
      <c r="I48" s="91"/>
      <c r="J48" s="94"/>
      <c r="K48" s="94"/>
      <c r="L48" s="94"/>
      <c r="M48" s="94"/>
    </row>
    <row r="49" spans="1:13" s="26" customFormat="1" ht="17.100000000000001" customHeight="1" x14ac:dyDescent="0.25">
      <c r="A49" s="95" t="s">
        <v>15</v>
      </c>
      <c r="B49" s="95"/>
      <c r="C49" s="95"/>
      <c r="D49" s="96">
        <f t="shared" si="11"/>
        <v>0</v>
      </c>
      <c r="E49" s="96"/>
      <c r="F49" s="96">
        <f t="shared" si="12"/>
        <v>0</v>
      </c>
      <c r="G49" s="96"/>
      <c r="H49" s="91">
        <f t="shared" si="13"/>
        <v>0</v>
      </c>
      <c r="I49" s="91"/>
      <c r="J49" s="94"/>
      <c r="K49" s="94"/>
      <c r="L49" s="94"/>
      <c r="M49" s="94"/>
    </row>
    <row r="50" spans="1:13" s="26" customFormat="1" ht="17.100000000000001" customHeight="1" x14ac:dyDescent="0.25">
      <c r="A50" s="95" t="s">
        <v>132</v>
      </c>
      <c r="B50" s="95"/>
      <c r="C50" s="95"/>
      <c r="D50" s="96">
        <f t="shared" si="11"/>
        <v>6</v>
      </c>
      <c r="E50" s="96"/>
      <c r="F50" s="96">
        <f t="shared" si="12"/>
        <v>7</v>
      </c>
      <c r="G50" s="96"/>
      <c r="H50" s="91">
        <f t="shared" si="13"/>
        <v>13</v>
      </c>
      <c r="I50" s="91"/>
      <c r="J50" s="94"/>
      <c r="K50" s="94"/>
      <c r="L50" s="94"/>
      <c r="M50" s="94"/>
    </row>
    <row r="51" spans="1:13" s="26" customFormat="1" ht="17.100000000000001" customHeight="1" x14ac:dyDescent="0.25">
      <c r="A51" s="95" t="s">
        <v>25</v>
      </c>
      <c r="B51" s="95"/>
      <c r="C51" s="95"/>
      <c r="D51" s="96">
        <f t="shared" si="11"/>
        <v>0</v>
      </c>
      <c r="E51" s="96"/>
      <c r="F51" s="96">
        <f t="shared" si="12"/>
        <v>227</v>
      </c>
      <c r="G51" s="96"/>
      <c r="H51" s="91">
        <f t="shared" si="13"/>
        <v>227</v>
      </c>
      <c r="I51" s="91"/>
      <c r="J51" s="97" t="s">
        <v>26</v>
      </c>
      <c r="K51" s="98"/>
      <c r="L51" s="98"/>
      <c r="M51" s="99"/>
    </row>
    <row r="52" spans="1:13" s="26" customFormat="1" ht="17.100000000000001" customHeight="1" x14ac:dyDescent="0.25">
      <c r="A52" s="95" t="s">
        <v>17</v>
      </c>
      <c r="B52" s="95"/>
      <c r="C52" s="95"/>
      <c r="D52" s="96">
        <f t="shared" si="11"/>
        <v>0</v>
      </c>
      <c r="E52" s="96"/>
      <c r="F52" s="96">
        <f t="shared" si="12"/>
        <v>13</v>
      </c>
      <c r="G52" s="96"/>
      <c r="H52" s="91">
        <f t="shared" si="13"/>
        <v>13</v>
      </c>
      <c r="I52" s="91"/>
      <c r="J52" s="100"/>
      <c r="K52" s="101"/>
      <c r="L52" s="101"/>
      <c r="M52" s="102"/>
    </row>
    <row r="53" spans="1:13" s="26" customFormat="1" ht="17.100000000000001" customHeight="1" x14ac:dyDescent="0.25">
      <c r="A53" s="95" t="s">
        <v>18</v>
      </c>
      <c r="B53" s="95"/>
      <c r="C53" s="95"/>
      <c r="D53" s="96">
        <f t="shared" si="11"/>
        <v>1</v>
      </c>
      <c r="E53" s="96"/>
      <c r="F53" s="96">
        <f t="shared" si="12"/>
        <v>2</v>
      </c>
      <c r="G53" s="96"/>
      <c r="H53" s="91">
        <f t="shared" si="13"/>
        <v>3</v>
      </c>
      <c r="I53" s="91"/>
      <c r="J53" s="94"/>
      <c r="K53" s="94"/>
      <c r="L53" s="94"/>
      <c r="M53" s="94"/>
    </row>
    <row r="54" spans="1:13" ht="15.75" x14ac:dyDescent="0.25">
      <c r="A54" s="1"/>
    </row>
    <row r="55" spans="1:13" ht="15.75" x14ac:dyDescent="0.25">
      <c r="A55" s="1"/>
    </row>
  </sheetData>
  <mergeCells count="141">
    <mergeCell ref="F53:G53"/>
    <mergeCell ref="F48:G48"/>
    <mergeCell ref="H48:I48"/>
    <mergeCell ref="J50:M50"/>
    <mergeCell ref="A51:C51"/>
    <mergeCell ref="D51:E51"/>
    <mergeCell ref="A50:C50"/>
    <mergeCell ref="D50:E50"/>
    <mergeCell ref="H50:I50"/>
    <mergeCell ref="A52:C52"/>
    <mergeCell ref="D52:E52"/>
    <mergeCell ref="F52:G52"/>
    <mergeCell ref="D48:E48"/>
    <mergeCell ref="H52:I52"/>
    <mergeCell ref="A53:C53"/>
    <mergeCell ref="D53:E53"/>
    <mergeCell ref="H53:I53"/>
    <mergeCell ref="F49:G49"/>
    <mergeCell ref="H49:I49"/>
    <mergeCell ref="F50:G50"/>
    <mergeCell ref="F46:G46"/>
    <mergeCell ref="H46:I46"/>
    <mergeCell ref="A49:C49"/>
    <mergeCell ref="D49:E49"/>
    <mergeCell ref="J53:M53"/>
    <mergeCell ref="A45:C45"/>
    <mergeCell ref="D45:E45"/>
    <mergeCell ref="F45:G45"/>
    <mergeCell ref="H45:I45"/>
    <mergeCell ref="J45:M45"/>
    <mergeCell ref="J46:M46"/>
    <mergeCell ref="A47:C47"/>
    <mergeCell ref="D47:E47"/>
    <mergeCell ref="F47:G47"/>
    <mergeCell ref="H47:I47"/>
    <mergeCell ref="J47:M47"/>
    <mergeCell ref="A46:C46"/>
    <mergeCell ref="D46:E46"/>
    <mergeCell ref="J48:M48"/>
    <mergeCell ref="J51:M52"/>
    <mergeCell ref="F51:G51"/>
    <mergeCell ref="H51:I51"/>
    <mergeCell ref="J49:M49"/>
    <mergeCell ref="A48:C48"/>
    <mergeCell ref="D42:E42"/>
    <mergeCell ref="F42:G42"/>
    <mergeCell ref="H42:I42"/>
    <mergeCell ref="A43:C43"/>
    <mergeCell ref="A40:C40"/>
    <mergeCell ref="A39:C39"/>
    <mergeCell ref="D39:E39"/>
    <mergeCell ref="F39:G39"/>
    <mergeCell ref="F43:G43"/>
    <mergeCell ref="H43:I43"/>
    <mergeCell ref="A38:C38"/>
    <mergeCell ref="J38:M38"/>
    <mergeCell ref="D40:E40"/>
    <mergeCell ref="F40:G40"/>
    <mergeCell ref="H40:I40"/>
    <mergeCell ref="J42:M43"/>
    <mergeCell ref="J44:M44"/>
    <mergeCell ref="H39:I39"/>
    <mergeCell ref="J39:M39"/>
    <mergeCell ref="A44:C44"/>
    <mergeCell ref="J41:M41"/>
    <mergeCell ref="D44:E44"/>
    <mergeCell ref="F44:G44"/>
    <mergeCell ref="H44:I44"/>
    <mergeCell ref="D43:E43"/>
    <mergeCell ref="D38:E38"/>
    <mergeCell ref="F38:G38"/>
    <mergeCell ref="H38:I38"/>
    <mergeCell ref="J40:M40"/>
    <mergeCell ref="A41:C41"/>
    <mergeCell ref="D41:E41"/>
    <mergeCell ref="F41:G41"/>
    <mergeCell ref="H41:I41"/>
    <mergeCell ref="A42:C42"/>
    <mergeCell ref="D37:E37"/>
    <mergeCell ref="F37:G37"/>
    <mergeCell ref="H37:I37"/>
    <mergeCell ref="J37:M37"/>
    <mergeCell ref="J36:M36"/>
    <mergeCell ref="A32:C32"/>
    <mergeCell ref="A36:C36"/>
    <mergeCell ref="D32:E32"/>
    <mergeCell ref="F32:G32"/>
    <mergeCell ref="H32:I32"/>
    <mergeCell ref="J35:M35"/>
    <mergeCell ref="J32:M32"/>
    <mergeCell ref="A33:C33"/>
    <mergeCell ref="D33:E33"/>
    <mergeCell ref="F33:G33"/>
    <mergeCell ref="H33:I33"/>
    <mergeCell ref="J33:M34"/>
    <mergeCell ref="A34:C34"/>
    <mergeCell ref="D36:E36"/>
    <mergeCell ref="F36:G36"/>
    <mergeCell ref="H36:I36"/>
    <mergeCell ref="A37:C37"/>
    <mergeCell ref="J31:M31"/>
    <mergeCell ref="A35:C35"/>
    <mergeCell ref="A30:C30"/>
    <mergeCell ref="D30:E30"/>
    <mergeCell ref="F30:G30"/>
    <mergeCell ref="H30:I30"/>
    <mergeCell ref="H29:I29"/>
    <mergeCell ref="J30:M30"/>
    <mergeCell ref="A31:C31"/>
    <mergeCell ref="D31:E31"/>
    <mergeCell ref="F31:G31"/>
    <mergeCell ref="H31:I31"/>
    <mergeCell ref="D34:E34"/>
    <mergeCell ref="F34:G34"/>
    <mergeCell ref="H34:I34"/>
    <mergeCell ref="D35:E35"/>
    <mergeCell ref="F35:G35"/>
    <mergeCell ref="H35:I35"/>
    <mergeCell ref="J28:M28"/>
    <mergeCell ref="A29:C29"/>
    <mergeCell ref="D29:E29"/>
    <mergeCell ref="F29:G29"/>
    <mergeCell ref="J27:M27"/>
    <mergeCell ref="J29:M29"/>
    <mergeCell ref="A28:C28"/>
    <mergeCell ref="D28:E28"/>
    <mergeCell ref="F28:G28"/>
    <mergeCell ref="H28:I28"/>
    <mergeCell ref="H27:I27"/>
    <mergeCell ref="A1:M1"/>
    <mergeCell ref="M9:M10"/>
    <mergeCell ref="M18:M19"/>
    <mergeCell ref="A24:M24"/>
    <mergeCell ref="J26:M26"/>
    <mergeCell ref="A27:C27"/>
    <mergeCell ref="D27:E27"/>
    <mergeCell ref="F27:G27"/>
    <mergeCell ref="A26:C26"/>
    <mergeCell ref="D26:E26"/>
    <mergeCell ref="F26:G26"/>
    <mergeCell ref="H26:I26"/>
  </mergeCells>
  <phoneticPr fontId="2" type="noConversion"/>
  <conditionalFormatting sqref="M12 M7 M21:M22 B4:L22 M5 M16">
    <cfRule type="cellIs" dxfId="28" priority="1" stopIfTrue="1" operator="notEqual">
      <formula>0</formula>
    </cfRule>
  </conditionalFormatting>
  <conditionalFormatting sqref="M4 M17 M8 M11 M6 M20 M13:M15 D46:G53 H35:I35 J35:J42 D28:G35 J33 D37:G44 J28:M32 K35:M35 K37:M41 K44:M44 K46:M50 J53:M53 J44:J51">
    <cfRule type="cellIs" dxfId="27" priority="2" stopIfTrue="1" operator="notEqual">
      <formula>0</formula>
    </cfRule>
  </conditionalFormatting>
  <conditionalFormatting sqref="D45:I45 H46:I53 D36:I36 H37:I44 D27:I27 H28:I34">
    <cfRule type="cellIs" dxfId="26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BreakPreview" topLeftCell="A28" zoomScaleNormal="100" workbookViewId="0">
      <selection activeCell="D42" sqref="D42:E42"/>
    </sheetView>
  </sheetViews>
  <sheetFormatPr defaultRowHeight="12.75" x14ac:dyDescent="0.2"/>
  <cols>
    <col min="1" max="1" width="22.1640625" style="26" bestFit="1" customWidth="1"/>
    <col min="2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3" ht="30" customHeight="1" x14ac:dyDescent="0.3">
      <c r="A1" s="89" t="s">
        <v>19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155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48">
        <v>2</v>
      </c>
      <c r="C4" s="48">
        <v>1</v>
      </c>
      <c r="D4" s="48">
        <v>2</v>
      </c>
      <c r="E4" s="48">
        <v>0</v>
      </c>
      <c r="F4" s="48">
        <v>0</v>
      </c>
      <c r="G4" s="48">
        <v>2</v>
      </c>
      <c r="H4" s="48">
        <v>1</v>
      </c>
      <c r="I4" s="48">
        <v>0</v>
      </c>
      <c r="J4" s="48">
        <v>1</v>
      </c>
      <c r="K4" s="48">
        <v>0</v>
      </c>
      <c r="L4" s="49">
        <f>SUM(B4:K4)</f>
        <v>9</v>
      </c>
      <c r="M4" s="50" t="s">
        <v>24</v>
      </c>
    </row>
    <row r="5" spans="1:13" ht="18" customHeight="1" x14ac:dyDescent="0.2">
      <c r="A5" s="7" t="s">
        <v>13</v>
      </c>
      <c r="B5" s="48">
        <v>0</v>
      </c>
      <c r="C5" s="48">
        <v>9</v>
      </c>
      <c r="D5" s="48">
        <v>5</v>
      </c>
      <c r="E5" s="48">
        <v>0</v>
      </c>
      <c r="F5" s="48">
        <v>1</v>
      </c>
      <c r="G5" s="48">
        <v>0</v>
      </c>
      <c r="H5" s="48">
        <v>0</v>
      </c>
      <c r="I5" s="48">
        <v>1</v>
      </c>
      <c r="J5" s="48">
        <v>0</v>
      </c>
      <c r="K5" s="48">
        <v>0</v>
      </c>
      <c r="L5" s="49">
        <f t="shared" ref="L5:L12" si="0">SUM(B5:K5)</f>
        <v>16</v>
      </c>
      <c r="M5" s="51"/>
    </row>
    <row r="6" spans="1:13" ht="32.1" customHeight="1" x14ac:dyDescent="0.2">
      <c r="A6" s="8" t="s">
        <v>137</v>
      </c>
      <c r="B6" s="48">
        <v>5</v>
      </c>
      <c r="C6" s="48">
        <v>15</v>
      </c>
      <c r="D6" s="48">
        <v>29</v>
      </c>
      <c r="E6" s="48">
        <v>21</v>
      </c>
      <c r="F6" s="48">
        <v>20</v>
      </c>
      <c r="G6" s="48">
        <v>5</v>
      </c>
      <c r="H6" s="48">
        <v>44</v>
      </c>
      <c r="I6" s="48">
        <f>9+1+4+9</f>
        <v>23</v>
      </c>
      <c r="J6" s="48">
        <v>26</v>
      </c>
      <c r="K6" s="48">
        <f>3+3+2+2+1+3+1+3+1</f>
        <v>19</v>
      </c>
      <c r="L6" s="49">
        <f t="shared" si="0"/>
        <v>207</v>
      </c>
      <c r="M6" s="64" t="s">
        <v>157</v>
      </c>
    </row>
    <row r="7" spans="1:13" ht="18" customHeight="1" x14ac:dyDescent="0.2">
      <c r="A7" s="7" t="s">
        <v>15</v>
      </c>
      <c r="B7" s="48">
        <v>0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9">
        <f t="shared" si="0"/>
        <v>0</v>
      </c>
      <c r="M7" s="51"/>
    </row>
    <row r="8" spans="1:13" ht="18" customHeight="1" x14ac:dyDescent="0.2">
      <c r="A8" s="7" t="s">
        <v>16</v>
      </c>
      <c r="B8" s="48">
        <v>0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9">
        <f t="shared" si="0"/>
        <v>0</v>
      </c>
      <c r="M8" s="51"/>
    </row>
    <row r="9" spans="1:13" ht="18" customHeight="1" x14ac:dyDescent="0.2">
      <c r="A9" s="47" t="s">
        <v>156</v>
      </c>
      <c r="B9" s="48">
        <v>0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1</v>
      </c>
      <c r="L9" s="49">
        <f t="shared" si="0"/>
        <v>1</v>
      </c>
      <c r="M9" s="52" t="s">
        <v>152</v>
      </c>
    </row>
    <row r="10" spans="1:13" ht="18" customHeight="1" x14ac:dyDescent="0.2">
      <c r="A10" s="7" t="s">
        <v>25</v>
      </c>
      <c r="B10" s="48">
        <v>0</v>
      </c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46</v>
      </c>
      <c r="L10" s="49">
        <f t="shared" si="0"/>
        <v>46</v>
      </c>
      <c r="M10" s="117" t="s">
        <v>154</v>
      </c>
    </row>
    <row r="11" spans="1:13" ht="18" customHeight="1" x14ac:dyDescent="0.2">
      <c r="A11" s="7" t="s">
        <v>17</v>
      </c>
      <c r="B11" s="48">
        <v>0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8</v>
      </c>
      <c r="L11" s="49">
        <f t="shared" si="0"/>
        <v>8</v>
      </c>
      <c r="M11" s="118"/>
    </row>
    <row r="12" spans="1:13" ht="18" customHeight="1" thickBot="1" x14ac:dyDescent="0.25">
      <c r="A12" s="9" t="s">
        <v>18</v>
      </c>
      <c r="B12" s="53">
        <v>0</v>
      </c>
      <c r="C12" s="53">
        <v>0</v>
      </c>
      <c r="D12" s="53">
        <v>0</v>
      </c>
      <c r="E12" s="53">
        <v>1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49">
        <f t="shared" si="0"/>
        <v>1</v>
      </c>
      <c r="M12" s="54"/>
    </row>
    <row r="13" spans="1:13" ht="20.100000000000001" customHeight="1" thickBot="1" x14ac:dyDescent="0.25">
      <c r="A13" s="10" t="s">
        <v>20</v>
      </c>
      <c r="B13" s="55">
        <f>SUM(B4:B12)</f>
        <v>7</v>
      </c>
      <c r="C13" s="55">
        <f t="shared" ref="C13:L13" si="1">SUM(C4:C12)</f>
        <v>25</v>
      </c>
      <c r="D13" s="55">
        <f t="shared" si="1"/>
        <v>36</v>
      </c>
      <c r="E13" s="55">
        <f t="shared" si="1"/>
        <v>22</v>
      </c>
      <c r="F13" s="55">
        <f t="shared" si="1"/>
        <v>21</v>
      </c>
      <c r="G13" s="55">
        <f t="shared" si="1"/>
        <v>7</v>
      </c>
      <c r="H13" s="55">
        <f t="shared" si="1"/>
        <v>45</v>
      </c>
      <c r="I13" s="55">
        <f t="shared" si="1"/>
        <v>24</v>
      </c>
      <c r="J13" s="55">
        <f t="shared" si="1"/>
        <v>27</v>
      </c>
      <c r="K13" s="55">
        <f t="shared" si="1"/>
        <v>74</v>
      </c>
      <c r="L13" s="55">
        <f t="shared" si="1"/>
        <v>288</v>
      </c>
      <c r="M13" s="56"/>
    </row>
    <row r="14" spans="1:13" ht="30" customHeight="1" x14ac:dyDescent="0.2">
      <c r="A14" s="11" t="s">
        <v>12</v>
      </c>
      <c r="B14" s="57">
        <v>8</v>
      </c>
      <c r="C14" s="57">
        <v>4</v>
      </c>
      <c r="D14" s="57">
        <v>11</v>
      </c>
      <c r="E14" s="57">
        <v>2</v>
      </c>
      <c r="F14" s="57">
        <v>0</v>
      </c>
      <c r="G14" s="57">
        <v>5</v>
      </c>
      <c r="H14" s="57">
        <v>14</v>
      </c>
      <c r="I14" s="57">
        <v>6</v>
      </c>
      <c r="J14" s="57">
        <v>4</v>
      </c>
      <c r="K14" s="57">
        <v>2</v>
      </c>
      <c r="L14" s="58">
        <f>SUM(B14:K14)</f>
        <v>56</v>
      </c>
      <c r="M14" s="59" t="s">
        <v>151</v>
      </c>
    </row>
    <row r="15" spans="1:13" ht="18" customHeight="1" x14ac:dyDescent="0.2">
      <c r="A15" s="7" t="s">
        <v>13</v>
      </c>
      <c r="B15" s="48">
        <v>0</v>
      </c>
      <c r="C15" s="48">
        <v>11</v>
      </c>
      <c r="D15" s="48">
        <v>5</v>
      </c>
      <c r="E15" s="48">
        <v>2</v>
      </c>
      <c r="F15" s="48">
        <v>0</v>
      </c>
      <c r="G15" s="48">
        <v>4</v>
      </c>
      <c r="H15" s="48">
        <v>0</v>
      </c>
      <c r="I15" s="48">
        <v>0</v>
      </c>
      <c r="J15" s="48">
        <v>0</v>
      </c>
      <c r="K15" s="48">
        <v>0</v>
      </c>
      <c r="L15" s="58">
        <f t="shared" ref="L15:L22" si="2">SUM(B15:K15)</f>
        <v>22</v>
      </c>
      <c r="M15" s="60"/>
    </row>
    <row r="16" spans="1:13" ht="35.1" customHeight="1" x14ac:dyDescent="0.2">
      <c r="A16" s="24" t="s">
        <v>138</v>
      </c>
      <c r="B16" s="48">
        <v>14</v>
      </c>
      <c r="C16" s="48">
        <v>26</v>
      </c>
      <c r="D16" s="48">
        <v>47</v>
      </c>
      <c r="E16" s="48">
        <v>20</v>
      </c>
      <c r="F16" s="48">
        <v>30</v>
      </c>
      <c r="G16" s="48">
        <v>3</v>
      </c>
      <c r="H16" s="48">
        <v>38</v>
      </c>
      <c r="I16" s="48">
        <f>14+3+8+1+7</f>
        <v>33</v>
      </c>
      <c r="J16" s="48">
        <v>21</v>
      </c>
      <c r="K16" s="48">
        <v>23</v>
      </c>
      <c r="L16" s="58">
        <f t="shared" si="2"/>
        <v>255</v>
      </c>
      <c r="M16" s="60"/>
    </row>
    <row r="17" spans="1:13" ht="18" customHeight="1" x14ac:dyDescent="0.2">
      <c r="A17" s="7" t="s">
        <v>15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58">
        <f t="shared" si="2"/>
        <v>0</v>
      </c>
      <c r="M17" s="60"/>
    </row>
    <row r="18" spans="1:13" ht="18" customHeight="1" x14ac:dyDescent="0.2">
      <c r="A18" s="7" t="s">
        <v>16</v>
      </c>
      <c r="B18" s="48">
        <v>0</v>
      </c>
      <c r="C18" s="48">
        <v>0</v>
      </c>
      <c r="D18" s="48">
        <v>0</v>
      </c>
      <c r="E18" s="48">
        <v>8</v>
      </c>
      <c r="F18" s="48">
        <v>0</v>
      </c>
      <c r="G18" s="48">
        <v>2</v>
      </c>
      <c r="H18" s="48">
        <v>4</v>
      </c>
      <c r="I18" s="48">
        <v>0</v>
      </c>
      <c r="J18" s="48">
        <v>3</v>
      </c>
      <c r="K18" s="48">
        <v>0</v>
      </c>
      <c r="L18" s="58">
        <f t="shared" si="2"/>
        <v>17</v>
      </c>
      <c r="M18" s="60"/>
    </row>
    <row r="19" spans="1:13" ht="18" customHeight="1" x14ac:dyDescent="0.2">
      <c r="A19" s="47" t="s">
        <v>156</v>
      </c>
      <c r="B19" s="48">
        <v>0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58">
        <f t="shared" si="2"/>
        <v>0</v>
      </c>
      <c r="M19" s="52" t="s">
        <v>152</v>
      </c>
    </row>
    <row r="20" spans="1:13" ht="18" customHeight="1" x14ac:dyDescent="0.2">
      <c r="A20" s="7" t="s">
        <v>25</v>
      </c>
      <c r="B20" s="48">
        <v>0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1</v>
      </c>
      <c r="I20" s="48">
        <v>0</v>
      </c>
      <c r="J20" s="48">
        <v>0</v>
      </c>
      <c r="K20" s="48">
        <f>64+41</f>
        <v>105</v>
      </c>
      <c r="L20" s="58">
        <f t="shared" si="2"/>
        <v>106</v>
      </c>
      <c r="M20" s="117" t="s">
        <v>154</v>
      </c>
    </row>
    <row r="21" spans="1:13" ht="18" customHeight="1" x14ac:dyDescent="0.2">
      <c r="A21" s="7" t="s">
        <v>17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5</v>
      </c>
      <c r="L21" s="58">
        <f t="shared" si="2"/>
        <v>5</v>
      </c>
      <c r="M21" s="118"/>
    </row>
    <row r="22" spans="1:13" ht="18" customHeight="1" thickBot="1" x14ac:dyDescent="0.25">
      <c r="A22" s="9" t="s">
        <v>18</v>
      </c>
      <c r="B22" s="53">
        <v>0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1</v>
      </c>
      <c r="K22" s="53">
        <v>0</v>
      </c>
      <c r="L22" s="49">
        <f t="shared" si="2"/>
        <v>1</v>
      </c>
      <c r="M22" s="61"/>
    </row>
    <row r="23" spans="1:13" ht="20.100000000000001" customHeight="1" thickBot="1" x14ac:dyDescent="0.25">
      <c r="A23" s="10" t="s">
        <v>21</v>
      </c>
      <c r="B23" s="55">
        <f>SUM(B14:B22)</f>
        <v>22</v>
      </c>
      <c r="C23" s="55">
        <f t="shared" ref="C23:L23" si="3">SUM(C14:C22)</f>
        <v>41</v>
      </c>
      <c r="D23" s="55">
        <f t="shared" si="3"/>
        <v>63</v>
      </c>
      <c r="E23" s="55">
        <f t="shared" si="3"/>
        <v>32</v>
      </c>
      <c r="F23" s="55">
        <f t="shared" si="3"/>
        <v>30</v>
      </c>
      <c r="G23" s="55">
        <f t="shared" si="3"/>
        <v>14</v>
      </c>
      <c r="H23" s="55">
        <f t="shared" si="3"/>
        <v>57</v>
      </c>
      <c r="I23" s="55">
        <f t="shared" si="3"/>
        <v>39</v>
      </c>
      <c r="J23" s="55">
        <f>SUM(J14:J22)</f>
        <v>29</v>
      </c>
      <c r="K23" s="55">
        <f t="shared" si="3"/>
        <v>135</v>
      </c>
      <c r="L23" s="55">
        <f t="shared" si="3"/>
        <v>462</v>
      </c>
      <c r="M23" s="56"/>
    </row>
    <row r="24" spans="1:13" ht="24.95" customHeight="1" thickBot="1" x14ac:dyDescent="0.25">
      <c r="A24" s="12" t="s">
        <v>22</v>
      </c>
      <c r="B24" s="62">
        <f>SUM(B13,B23)</f>
        <v>29</v>
      </c>
      <c r="C24" s="62">
        <f t="shared" ref="C24:L24" si="4">SUM(C13,C23)</f>
        <v>66</v>
      </c>
      <c r="D24" s="62">
        <f t="shared" si="4"/>
        <v>99</v>
      </c>
      <c r="E24" s="62">
        <f t="shared" si="4"/>
        <v>54</v>
      </c>
      <c r="F24" s="62">
        <f t="shared" si="4"/>
        <v>51</v>
      </c>
      <c r="G24" s="62">
        <f t="shared" si="4"/>
        <v>21</v>
      </c>
      <c r="H24" s="62">
        <f t="shared" si="4"/>
        <v>102</v>
      </c>
      <c r="I24" s="62">
        <f t="shared" si="4"/>
        <v>63</v>
      </c>
      <c r="J24" s="62">
        <f t="shared" si="4"/>
        <v>56</v>
      </c>
      <c r="K24" s="62">
        <f t="shared" si="4"/>
        <v>209</v>
      </c>
      <c r="L24" s="62">
        <f t="shared" si="4"/>
        <v>750</v>
      </c>
      <c r="M24" s="63">
        <v>4706</v>
      </c>
    </row>
    <row r="25" spans="1:13" ht="15.75" x14ac:dyDescent="0.25">
      <c r="A25" s="27"/>
      <c r="M25" s="28" t="s">
        <v>23</v>
      </c>
    </row>
    <row r="26" spans="1:13" ht="24.95" customHeight="1" x14ac:dyDescent="0.3">
      <c r="A26" s="89" t="s">
        <v>19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</row>
    <row r="27" spans="1:13" ht="9.9499999999999993" customHeight="1" x14ac:dyDescent="0.25">
      <c r="A27" s="27"/>
    </row>
    <row r="28" spans="1:13" ht="20.100000000000001" customHeight="1" x14ac:dyDescent="0.2">
      <c r="A28" s="90" t="s">
        <v>126</v>
      </c>
      <c r="B28" s="90"/>
      <c r="C28" s="90"/>
      <c r="D28" s="90" t="s">
        <v>134</v>
      </c>
      <c r="E28" s="90"/>
      <c r="F28" s="90" t="s">
        <v>135</v>
      </c>
      <c r="G28" s="90"/>
      <c r="H28" s="90" t="s">
        <v>136</v>
      </c>
      <c r="I28" s="90"/>
      <c r="J28" s="90" t="s">
        <v>128</v>
      </c>
      <c r="K28" s="90"/>
      <c r="L28" s="90"/>
      <c r="M28" s="90"/>
    </row>
    <row r="29" spans="1:13" ht="18" customHeight="1" x14ac:dyDescent="0.25">
      <c r="A29" s="91" t="s">
        <v>130</v>
      </c>
      <c r="B29" s="91"/>
      <c r="C29" s="91"/>
      <c r="D29" s="115">
        <f>SUM(D30:E38)</f>
        <v>111</v>
      </c>
      <c r="E29" s="115"/>
      <c r="F29" s="115">
        <f>SUM(F30:G38)</f>
        <v>177</v>
      </c>
      <c r="G29" s="115"/>
      <c r="H29" s="115">
        <f>SUM(H30:I38)</f>
        <v>288</v>
      </c>
      <c r="I29" s="115"/>
      <c r="J29" s="108"/>
      <c r="K29" s="108"/>
      <c r="L29" s="108"/>
      <c r="M29" s="109"/>
    </row>
    <row r="30" spans="1:13" ht="15.95" customHeight="1" x14ac:dyDescent="0.25">
      <c r="A30" s="95" t="s">
        <v>12</v>
      </c>
      <c r="B30" s="95"/>
      <c r="C30" s="95"/>
      <c r="D30" s="114">
        <f t="shared" ref="D30:D38" si="5">SUM(B4:F4)</f>
        <v>5</v>
      </c>
      <c r="E30" s="114"/>
      <c r="F30" s="114">
        <f>SUM(G4:K4)</f>
        <v>4</v>
      </c>
      <c r="G30" s="114"/>
      <c r="H30" s="115">
        <f>SUM(D30:G30)</f>
        <v>9</v>
      </c>
      <c r="I30" s="115"/>
      <c r="J30" s="116"/>
      <c r="K30" s="116"/>
      <c r="L30" s="116"/>
      <c r="M30" s="116"/>
    </row>
    <row r="31" spans="1:13" ht="15.95" customHeight="1" x14ac:dyDescent="0.25">
      <c r="A31" s="95" t="s">
        <v>129</v>
      </c>
      <c r="B31" s="95"/>
      <c r="C31" s="95"/>
      <c r="D31" s="114">
        <f t="shared" si="5"/>
        <v>15</v>
      </c>
      <c r="E31" s="114"/>
      <c r="F31" s="114">
        <f>SUM(G5:K5)</f>
        <v>1</v>
      </c>
      <c r="G31" s="114"/>
      <c r="H31" s="115">
        <f t="shared" ref="H31:H38" si="6">SUM(D31:G31)</f>
        <v>16</v>
      </c>
      <c r="I31" s="115"/>
      <c r="J31" s="116"/>
      <c r="K31" s="116"/>
      <c r="L31" s="116"/>
      <c r="M31" s="116"/>
    </row>
    <row r="32" spans="1:13" ht="15.95" customHeight="1" x14ac:dyDescent="0.25">
      <c r="A32" s="95" t="s">
        <v>139</v>
      </c>
      <c r="B32" s="95"/>
      <c r="C32" s="95"/>
      <c r="D32" s="114">
        <f>SUM(B6:F6)</f>
        <v>90</v>
      </c>
      <c r="E32" s="114"/>
      <c r="F32" s="114">
        <f>SUM(G6:K6)</f>
        <v>117</v>
      </c>
      <c r="G32" s="114"/>
      <c r="H32" s="115">
        <f t="shared" si="6"/>
        <v>207</v>
      </c>
      <c r="I32" s="115"/>
      <c r="J32" s="116"/>
      <c r="K32" s="116"/>
      <c r="L32" s="116"/>
      <c r="M32" s="116"/>
    </row>
    <row r="33" spans="1:13" ht="15.95" customHeight="1" x14ac:dyDescent="0.25">
      <c r="A33" s="95" t="s">
        <v>15</v>
      </c>
      <c r="B33" s="95"/>
      <c r="C33" s="95"/>
      <c r="D33" s="114">
        <f t="shared" si="5"/>
        <v>0</v>
      </c>
      <c r="E33" s="114"/>
      <c r="F33" s="114">
        <f>SUM(G7:K7)</f>
        <v>0</v>
      </c>
      <c r="G33" s="114"/>
      <c r="H33" s="115">
        <f t="shared" si="6"/>
        <v>0</v>
      </c>
      <c r="I33" s="115"/>
      <c r="J33" s="116"/>
      <c r="K33" s="116"/>
      <c r="L33" s="116"/>
      <c r="M33" s="116"/>
    </row>
    <row r="34" spans="1:13" ht="15.95" customHeight="1" x14ac:dyDescent="0.25">
      <c r="A34" s="95" t="s">
        <v>132</v>
      </c>
      <c r="B34" s="95"/>
      <c r="C34" s="95"/>
      <c r="D34" s="114">
        <f t="shared" si="5"/>
        <v>0</v>
      </c>
      <c r="E34" s="114"/>
      <c r="F34" s="114">
        <f>SUM(G7:K7)</f>
        <v>0</v>
      </c>
      <c r="G34" s="114"/>
      <c r="H34" s="115">
        <f t="shared" si="6"/>
        <v>0</v>
      </c>
      <c r="I34" s="115"/>
      <c r="J34" s="116"/>
      <c r="K34" s="116"/>
      <c r="L34" s="116"/>
      <c r="M34" s="116"/>
    </row>
    <row r="35" spans="1:13" ht="15.95" customHeight="1" x14ac:dyDescent="0.25">
      <c r="A35" s="95" t="s">
        <v>153</v>
      </c>
      <c r="B35" s="95"/>
      <c r="C35" s="95"/>
      <c r="D35" s="110">
        <f t="shared" si="5"/>
        <v>0</v>
      </c>
      <c r="E35" s="111"/>
      <c r="F35" s="110">
        <f>SUM(G9:K9)</f>
        <v>1</v>
      </c>
      <c r="G35" s="111"/>
      <c r="H35" s="112">
        <f>SUM(D35:G35)</f>
        <v>1</v>
      </c>
      <c r="I35" s="113"/>
      <c r="J35" s="107"/>
      <c r="K35" s="108"/>
      <c r="L35" s="108"/>
      <c r="M35" s="109"/>
    </row>
    <row r="36" spans="1:13" ht="15.95" customHeight="1" x14ac:dyDescent="0.25">
      <c r="A36" s="95" t="s">
        <v>25</v>
      </c>
      <c r="B36" s="95"/>
      <c r="C36" s="95"/>
      <c r="D36" s="114">
        <f t="shared" si="5"/>
        <v>0</v>
      </c>
      <c r="E36" s="114"/>
      <c r="F36" s="114">
        <f>SUM(G10:K10)</f>
        <v>46</v>
      </c>
      <c r="G36" s="114"/>
      <c r="H36" s="115">
        <f t="shared" si="6"/>
        <v>46</v>
      </c>
      <c r="I36" s="115"/>
      <c r="J36" s="119" t="s">
        <v>154</v>
      </c>
      <c r="K36" s="120"/>
      <c r="L36" s="120"/>
      <c r="M36" s="121"/>
    </row>
    <row r="37" spans="1:13" ht="15.95" customHeight="1" x14ac:dyDescent="0.25">
      <c r="A37" s="95" t="s">
        <v>17</v>
      </c>
      <c r="B37" s="95"/>
      <c r="C37" s="95"/>
      <c r="D37" s="114">
        <f t="shared" si="5"/>
        <v>0</v>
      </c>
      <c r="E37" s="114"/>
      <c r="F37" s="114">
        <f>SUM(G11:K11)</f>
        <v>8</v>
      </c>
      <c r="G37" s="114"/>
      <c r="H37" s="115">
        <f t="shared" si="6"/>
        <v>8</v>
      </c>
      <c r="I37" s="115"/>
      <c r="J37" s="122"/>
      <c r="K37" s="123"/>
      <c r="L37" s="123"/>
      <c r="M37" s="124"/>
    </row>
    <row r="38" spans="1:13" ht="15.95" customHeight="1" x14ac:dyDescent="0.25">
      <c r="A38" s="95" t="s">
        <v>18</v>
      </c>
      <c r="B38" s="95"/>
      <c r="C38" s="95"/>
      <c r="D38" s="114">
        <f t="shared" si="5"/>
        <v>1</v>
      </c>
      <c r="E38" s="114"/>
      <c r="F38" s="114">
        <f>SUM(G12:K12)</f>
        <v>0</v>
      </c>
      <c r="G38" s="114"/>
      <c r="H38" s="115">
        <f t="shared" si="6"/>
        <v>1</v>
      </c>
      <c r="I38" s="115"/>
      <c r="J38" s="116"/>
      <c r="K38" s="116"/>
      <c r="L38" s="116"/>
      <c r="M38" s="116"/>
    </row>
    <row r="39" spans="1:13" ht="18" customHeight="1" x14ac:dyDescent="0.25">
      <c r="A39" s="91" t="s">
        <v>131</v>
      </c>
      <c r="B39" s="91"/>
      <c r="C39" s="91"/>
      <c r="D39" s="115">
        <f>SUM(D40:E48)</f>
        <v>188</v>
      </c>
      <c r="E39" s="115"/>
      <c r="F39" s="115">
        <f>SUM(F40:G48)</f>
        <v>274</v>
      </c>
      <c r="G39" s="115"/>
      <c r="H39" s="115">
        <f>SUM(H40:I48)</f>
        <v>462</v>
      </c>
      <c r="I39" s="115"/>
      <c r="J39" s="108"/>
      <c r="K39" s="108"/>
      <c r="L39" s="108"/>
      <c r="M39" s="109"/>
    </row>
    <row r="40" spans="1:13" ht="15.95" customHeight="1" x14ac:dyDescent="0.25">
      <c r="A40" s="95" t="s">
        <v>12</v>
      </c>
      <c r="B40" s="95"/>
      <c r="C40" s="95"/>
      <c r="D40" s="114">
        <f t="shared" ref="D40:D48" si="7">SUM(B14:F14)</f>
        <v>25</v>
      </c>
      <c r="E40" s="114"/>
      <c r="F40" s="114">
        <f t="shared" ref="F40:F48" si="8">SUM(G14:K14)</f>
        <v>31</v>
      </c>
      <c r="G40" s="114"/>
      <c r="H40" s="115">
        <f>SUM(D40:G40)</f>
        <v>56</v>
      </c>
      <c r="I40" s="115"/>
      <c r="J40" s="116"/>
      <c r="K40" s="116"/>
      <c r="L40" s="116"/>
      <c r="M40" s="116"/>
    </row>
    <row r="41" spans="1:13" ht="15.95" customHeight="1" x14ac:dyDescent="0.25">
      <c r="A41" s="95" t="s">
        <v>129</v>
      </c>
      <c r="B41" s="95"/>
      <c r="C41" s="95"/>
      <c r="D41" s="114">
        <f t="shared" si="7"/>
        <v>18</v>
      </c>
      <c r="E41" s="114"/>
      <c r="F41" s="114">
        <f t="shared" si="8"/>
        <v>4</v>
      </c>
      <c r="G41" s="114"/>
      <c r="H41" s="115">
        <f t="shared" ref="H41:H48" si="9">SUM(D41:G41)</f>
        <v>22</v>
      </c>
      <c r="I41" s="115"/>
      <c r="J41" s="116"/>
      <c r="K41" s="116"/>
      <c r="L41" s="116"/>
      <c r="M41" s="116"/>
    </row>
    <row r="42" spans="1:13" ht="15.95" customHeight="1" x14ac:dyDescent="0.25">
      <c r="A42" s="95" t="s">
        <v>139</v>
      </c>
      <c r="B42" s="95"/>
      <c r="C42" s="95"/>
      <c r="D42" s="114">
        <f>SUM(B16:F16)</f>
        <v>137</v>
      </c>
      <c r="E42" s="114"/>
      <c r="F42" s="114">
        <f t="shared" si="8"/>
        <v>118</v>
      </c>
      <c r="G42" s="114"/>
      <c r="H42" s="115">
        <f t="shared" si="9"/>
        <v>255</v>
      </c>
      <c r="I42" s="115"/>
      <c r="J42" s="116"/>
      <c r="K42" s="116"/>
      <c r="L42" s="116"/>
      <c r="M42" s="116"/>
    </row>
    <row r="43" spans="1:13" ht="15.95" customHeight="1" x14ac:dyDescent="0.25">
      <c r="A43" s="95" t="s">
        <v>15</v>
      </c>
      <c r="B43" s="95"/>
      <c r="C43" s="95"/>
      <c r="D43" s="114">
        <f t="shared" si="7"/>
        <v>0</v>
      </c>
      <c r="E43" s="114"/>
      <c r="F43" s="114">
        <f t="shared" si="8"/>
        <v>0</v>
      </c>
      <c r="G43" s="114"/>
      <c r="H43" s="115">
        <f t="shared" si="9"/>
        <v>0</v>
      </c>
      <c r="I43" s="115"/>
      <c r="J43" s="116"/>
      <c r="K43" s="116"/>
      <c r="L43" s="116"/>
      <c r="M43" s="116"/>
    </row>
    <row r="44" spans="1:13" ht="15.95" customHeight="1" x14ac:dyDescent="0.25">
      <c r="A44" s="95" t="s">
        <v>132</v>
      </c>
      <c r="B44" s="95"/>
      <c r="C44" s="95"/>
      <c r="D44" s="114">
        <f t="shared" si="7"/>
        <v>8</v>
      </c>
      <c r="E44" s="114"/>
      <c r="F44" s="114">
        <f t="shared" si="8"/>
        <v>9</v>
      </c>
      <c r="G44" s="114"/>
      <c r="H44" s="115">
        <f t="shared" si="9"/>
        <v>17</v>
      </c>
      <c r="I44" s="115"/>
      <c r="J44" s="116"/>
      <c r="K44" s="116"/>
      <c r="L44" s="116"/>
      <c r="M44" s="116"/>
    </row>
    <row r="45" spans="1:13" ht="15.95" customHeight="1" x14ac:dyDescent="0.25">
      <c r="A45" s="95" t="s">
        <v>153</v>
      </c>
      <c r="B45" s="95"/>
      <c r="C45" s="95"/>
      <c r="D45" s="110">
        <f t="shared" si="7"/>
        <v>0</v>
      </c>
      <c r="E45" s="111"/>
      <c r="F45" s="110">
        <f t="shared" si="8"/>
        <v>0</v>
      </c>
      <c r="G45" s="111"/>
      <c r="H45" s="112">
        <f>SUM(D45:G45)</f>
        <v>0</v>
      </c>
      <c r="I45" s="113"/>
      <c r="J45" s="107"/>
      <c r="K45" s="108"/>
      <c r="L45" s="108"/>
      <c r="M45" s="109"/>
    </row>
    <row r="46" spans="1:13" ht="15.95" customHeight="1" x14ac:dyDescent="0.25">
      <c r="A46" s="95" t="s">
        <v>25</v>
      </c>
      <c r="B46" s="95"/>
      <c r="C46" s="95"/>
      <c r="D46" s="114">
        <f t="shared" si="7"/>
        <v>0</v>
      </c>
      <c r="E46" s="114"/>
      <c r="F46" s="114">
        <f t="shared" si="8"/>
        <v>106</v>
      </c>
      <c r="G46" s="114"/>
      <c r="H46" s="115">
        <f t="shared" si="9"/>
        <v>106</v>
      </c>
      <c r="I46" s="115"/>
      <c r="J46" s="119" t="s">
        <v>154</v>
      </c>
      <c r="K46" s="120"/>
      <c r="L46" s="120"/>
      <c r="M46" s="121"/>
    </row>
    <row r="47" spans="1:13" ht="15.95" customHeight="1" x14ac:dyDescent="0.25">
      <c r="A47" s="95" t="s">
        <v>17</v>
      </c>
      <c r="B47" s="95"/>
      <c r="C47" s="95"/>
      <c r="D47" s="114">
        <f t="shared" si="7"/>
        <v>0</v>
      </c>
      <c r="E47" s="114"/>
      <c r="F47" s="114">
        <f t="shared" si="8"/>
        <v>5</v>
      </c>
      <c r="G47" s="114"/>
      <c r="H47" s="115">
        <f t="shared" si="9"/>
        <v>5</v>
      </c>
      <c r="I47" s="115"/>
      <c r="J47" s="122"/>
      <c r="K47" s="123"/>
      <c r="L47" s="123"/>
      <c r="M47" s="124"/>
    </row>
    <row r="48" spans="1:13" ht="15.95" customHeight="1" x14ac:dyDescent="0.25">
      <c r="A48" s="95" t="s">
        <v>18</v>
      </c>
      <c r="B48" s="95"/>
      <c r="C48" s="95"/>
      <c r="D48" s="114">
        <f t="shared" si="7"/>
        <v>0</v>
      </c>
      <c r="E48" s="114"/>
      <c r="F48" s="114">
        <f t="shared" si="8"/>
        <v>1</v>
      </c>
      <c r="G48" s="114"/>
      <c r="H48" s="115">
        <f t="shared" si="9"/>
        <v>1</v>
      </c>
      <c r="I48" s="115"/>
      <c r="J48" s="116"/>
      <c r="K48" s="116"/>
      <c r="L48" s="116"/>
      <c r="M48" s="116"/>
    </row>
    <row r="49" spans="1:13" ht="18" customHeight="1" x14ac:dyDescent="0.25">
      <c r="A49" s="91" t="s">
        <v>133</v>
      </c>
      <c r="B49" s="91"/>
      <c r="C49" s="91"/>
      <c r="D49" s="115">
        <f>SUM(D50:E58)</f>
        <v>299</v>
      </c>
      <c r="E49" s="115"/>
      <c r="F49" s="115">
        <f>SUM(F50:G58)</f>
        <v>451</v>
      </c>
      <c r="G49" s="115"/>
      <c r="H49" s="115">
        <f>SUM(D49:G49)</f>
        <v>750</v>
      </c>
      <c r="I49" s="115"/>
      <c r="J49" s="108"/>
      <c r="K49" s="108"/>
      <c r="L49" s="108"/>
      <c r="M49" s="109"/>
    </row>
    <row r="50" spans="1:13" ht="15.95" customHeight="1" x14ac:dyDescent="0.25">
      <c r="A50" s="95" t="s">
        <v>12</v>
      </c>
      <c r="B50" s="95"/>
      <c r="C50" s="95"/>
      <c r="D50" s="114">
        <f t="shared" ref="D50:D58" si="10">SUM(D30,D40)</f>
        <v>30</v>
      </c>
      <c r="E50" s="114"/>
      <c r="F50" s="114">
        <f t="shared" ref="F50:F58" si="11">SUM(F30,F40)</f>
        <v>35</v>
      </c>
      <c r="G50" s="114"/>
      <c r="H50" s="115">
        <f>SUM(D50:G50)</f>
        <v>65</v>
      </c>
      <c r="I50" s="115"/>
      <c r="J50" s="116"/>
      <c r="K50" s="116"/>
      <c r="L50" s="116"/>
      <c r="M50" s="116"/>
    </row>
    <row r="51" spans="1:13" ht="15.95" customHeight="1" x14ac:dyDescent="0.25">
      <c r="A51" s="95" t="s">
        <v>129</v>
      </c>
      <c r="B51" s="95"/>
      <c r="C51" s="95"/>
      <c r="D51" s="114">
        <f t="shared" si="10"/>
        <v>33</v>
      </c>
      <c r="E51" s="114"/>
      <c r="F51" s="114">
        <f t="shared" si="11"/>
        <v>5</v>
      </c>
      <c r="G51" s="114"/>
      <c r="H51" s="115">
        <f t="shared" ref="H51:H58" si="12">SUM(D51:G51)</f>
        <v>38</v>
      </c>
      <c r="I51" s="115"/>
      <c r="J51" s="116"/>
      <c r="K51" s="116"/>
      <c r="L51" s="116"/>
      <c r="M51" s="116"/>
    </row>
    <row r="52" spans="1:13" ht="15.95" customHeight="1" x14ac:dyDescent="0.25">
      <c r="A52" s="95" t="s">
        <v>139</v>
      </c>
      <c r="B52" s="95"/>
      <c r="C52" s="95"/>
      <c r="D52" s="114">
        <f t="shared" si="10"/>
        <v>227</v>
      </c>
      <c r="E52" s="114"/>
      <c r="F52" s="114">
        <f t="shared" si="11"/>
        <v>235</v>
      </c>
      <c r="G52" s="114"/>
      <c r="H52" s="115">
        <f t="shared" si="12"/>
        <v>462</v>
      </c>
      <c r="I52" s="115"/>
      <c r="J52" s="116"/>
      <c r="K52" s="116"/>
      <c r="L52" s="116"/>
      <c r="M52" s="116"/>
    </row>
    <row r="53" spans="1:13" ht="15.95" customHeight="1" x14ac:dyDescent="0.25">
      <c r="A53" s="95" t="s">
        <v>15</v>
      </c>
      <c r="B53" s="95"/>
      <c r="C53" s="95"/>
      <c r="D53" s="114">
        <f t="shared" si="10"/>
        <v>0</v>
      </c>
      <c r="E53" s="114"/>
      <c r="F53" s="114">
        <f t="shared" si="11"/>
        <v>0</v>
      </c>
      <c r="G53" s="114"/>
      <c r="H53" s="115">
        <f t="shared" si="12"/>
        <v>0</v>
      </c>
      <c r="I53" s="115"/>
      <c r="J53" s="116"/>
      <c r="K53" s="116"/>
      <c r="L53" s="116"/>
      <c r="M53" s="116"/>
    </row>
    <row r="54" spans="1:13" ht="15.95" customHeight="1" x14ac:dyDescent="0.25">
      <c r="A54" s="95" t="s">
        <v>132</v>
      </c>
      <c r="B54" s="95"/>
      <c r="C54" s="95"/>
      <c r="D54" s="114">
        <f t="shared" si="10"/>
        <v>8</v>
      </c>
      <c r="E54" s="114"/>
      <c r="F54" s="114">
        <f t="shared" si="11"/>
        <v>9</v>
      </c>
      <c r="G54" s="114"/>
      <c r="H54" s="115">
        <f t="shared" si="12"/>
        <v>17</v>
      </c>
      <c r="I54" s="115"/>
      <c r="J54" s="116"/>
      <c r="K54" s="116"/>
      <c r="L54" s="116"/>
      <c r="M54" s="116"/>
    </row>
    <row r="55" spans="1:13" ht="15.95" customHeight="1" x14ac:dyDescent="0.25">
      <c r="A55" s="95" t="s">
        <v>153</v>
      </c>
      <c r="B55" s="95"/>
      <c r="C55" s="95"/>
      <c r="D55" s="110">
        <f t="shared" si="10"/>
        <v>0</v>
      </c>
      <c r="E55" s="111"/>
      <c r="F55" s="110">
        <f>F35</f>
        <v>1</v>
      </c>
      <c r="G55" s="111"/>
      <c r="H55" s="112">
        <f>SUM(D55:G55)</f>
        <v>1</v>
      </c>
      <c r="I55" s="113"/>
      <c r="J55" s="107"/>
      <c r="K55" s="108"/>
      <c r="L55" s="108"/>
      <c r="M55" s="109"/>
    </row>
    <row r="56" spans="1:13" ht="15.95" customHeight="1" x14ac:dyDescent="0.25">
      <c r="A56" s="95" t="s">
        <v>25</v>
      </c>
      <c r="B56" s="95"/>
      <c r="C56" s="95"/>
      <c r="D56" s="114">
        <f t="shared" si="10"/>
        <v>0</v>
      </c>
      <c r="E56" s="114"/>
      <c r="F56" s="114">
        <f t="shared" si="11"/>
        <v>152</v>
      </c>
      <c r="G56" s="114"/>
      <c r="H56" s="115">
        <f t="shared" si="12"/>
        <v>152</v>
      </c>
      <c r="I56" s="115"/>
      <c r="J56" s="119" t="s">
        <v>154</v>
      </c>
      <c r="K56" s="120"/>
      <c r="L56" s="120"/>
      <c r="M56" s="121"/>
    </row>
    <row r="57" spans="1:13" ht="15.95" customHeight="1" x14ac:dyDescent="0.25">
      <c r="A57" s="95" t="s">
        <v>17</v>
      </c>
      <c r="B57" s="95"/>
      <c r="C57" s="95"/>
      <c r="D57" s="114">
        <f t="shared" si="10"/>
        <v>0</v>
      </c>
      <c r="E57" s="114"/>
      <c r="F57" s="114">
        <f>SUM(F37,F47)</f>
        <v>13</v>
      </c>
      <c r="G57" s="114"/>
      <c r="H57" s="115">
        <f t="shared" si="12"/>
        <v>13</v>
      </c>
      <c r="I57" s="115"/>
      <c r="J57" s="122"/>
      <c r="K57" s="123"/>
      <c r="L57" s="123"/>
      <c r="M57" s="124"/>
    </row>
    <row r="58" spans="1:13" ht="15.95" customHeight="1" x14ac:dyDescent="0.25">
      <c r="A58" s="95" t="s">
        <v>18</v>
      </c>
      <c r="B58" s="95"/>
      <c r="C58" s="95"/>
      <c r="D58" s="114">
        <f t="shared" si="10"/>
        <v>1</v>
      </c>
      <c r="E58" s="114"/>
      <c r="F58" s="114">
        <f t="shared" si="11"/>
        <v>1</v>
      </c>
      <c r="G58" s="114"/>
      <c r="H58" s="115">
        <f t="shared" si="12"/>
        <v>2</v>
      </c>
      <c r="I58" s="115"/>
      <c r="J58" s="116"/>
      <c r="K58" s="116"/>
      <c r="L58" s="116"/>
      <c r="M58" s="116"/>
    </row>
  </sheetData>
  <mergeCells count="156">
    <mergeCell ref="J58:M58"/>
    <mergeCell ref="D29:E29"/>
    <mergeCell ref="F29:G29"/>
    <mergeCell ref="H29:I29"/>
    <mergeCell ref="J29:M29"/>
    <mergeCell ref="D39:E39"/>
    <mergeCell ref="F39:G39"/>
    <mergeCell ref="J36:M37"/>
    <mergeCell ref="J46:M47"/>
    <mergeCell ref="J56:M57"/>
    <mergeCell ref="D54:E54"/>
    <mergeCell ref="F54:G54"/>
    <mergeCell ref="H54:I54"/>
    <mergeCell ref="J54:M54"/>
    <mergeCell ref="F52:G52"/>
    <mergeCell ref="H52:I52"/>
    <mergeCell ref="J52:M52"/>
    <mergeCell ref="D53:E53"/>
    <mergeCell ref="F53:G53"/>
    <mergeCell ref="H53:I53"/>
    <mergeCell ref="J53:M53"/>
    <mergeCell ref="D52:E52"/>
    <mergeCell ref="D51:E51"/>
    <mergeCell ref="F51:G51"/>
    <mergeCell ref="H49:I49"/>
    <mergeCell ref="A58:C58"/>
    <mergeCell ref="D58:E58"/>
    <mergeCell ref="F58:G58"/>
    <mergeCell ref="H58:I58"/>
    <mergeCell ref="D57:E57"/>
    <mergeCell ref="F57:G57"/>
    <mergeCell ref="H57:I57"/>
    <mergeCell ref="A57:C57"/>
    <mergeCell ref="D56:E56"/>
    <mergeCell ref="F56:G56"/>
    <mergeCell ref="H56:I56"/>
    <mergeCell ref="J43:M43"/>
    <mergeCell ref="A44:C44"/>
    <mergeCell ref="D44:E44"/>
    <mergeCell ref="F44:G44"/>
    <mergeCell ref="H44:I44"/>
    <mergeCell ref="J44:M44"/>
    <mergeCell ref="A43:C43"/>
    <mergeCell ref="D43:E43"/>
    <mergeCell ref="F43:G43"/>
    <mergeCell ref="H43:I43"/>
    <mergeCell ref="H41:I41"/>
    <mergeCell ref="J41:M41"/>
    <mergeCell ref="F38:G38"/>
    <mergeCell ref="A42:C42"/>
    <mergeCell ref="D42:E42"/>
    <mergeCell ref="F42:G42"/>
    <mergeCell ref="H42:I42"/>
    <mergeCell ref="J42:M42"/>
    <mergeCell ref="F41:G41"/>
    <mergeCell ref="A41:C41"/>
    <mergeCell ref="D41:E41"/>
    <mergeCell ref="H38:I38"/>
    <mergeCell ref="J40:M40"/>
    <mergeCell ref="H39:I39"/>
    <mergeCell ref="J39:M39"/>
    <mergeCell ref="A39:C39"/>
    <mergeCell ref="A40:C40"/>
    <mergeCell ref="D40:E40"/>
    <mergeCell ref="F40:G40"/>
    <mergeCell ref="H40:I40"/>
    <mergeCell ref="A38:C38"/>
    <mergeCell ref="J38:M38"/>
    <mergeCell ref="A37:C37"/>
    <mergeCell ref="A32:C32"/>
    <mergeCell ref="A33:C33"/>
    <mergeCell ref="J32:M32"/>
    <mergeCell ref="J33:M33"/>
    <mergeCell ref="J34:M34"/>
    <mergeCell ref="H32:I32"/>
    <mergeCell ref="H33:I33"/>
    <mergeCell ref="H34:I34"/>
    <mergeCell ref="F37:G37"/>
    <mergeCell ref="F36:G36"/>
    <mergeCell ref="H36:I36"/>
    <mergeCell ref="F32:G32"/>
    <mergeCell ref="F33:G33"/>
    <mergeCell ref="F34:G34"/>
    <mergeCell ref="H37:I37"/>
    <mergeCell ref="D31:E31"/>
    <mergeCell ref="A53:C53"/>
    <mergeCell ref="A54:C54"/>
    <mergeCell ref="A56:C56"/>
    <mergeCell ref="A52:C52"/>
    <mergeCell ref="A50:C50"/>
    <mergeCell ref="A49:C49"/>
    <mergeCell ref="A48:C48"/>
    <mergeCell ref="A51:C51"/>
    <mergeCell ref="D48:E48"/>
    <mergeCell ref="A47:C47"/>
    <mergeCell ref="D47:E47"/>
    <mergeCell ref="D46:E46"/>
    <mergeCell ref="A46:C46"/>
    <mergeCell ref="D50:E50"/>
    <mergeCell ref="D49:E49"/>
    <mergeCell ref="D32:E32"/>
    <mergeCell ref="D33:E33"/>
    <mergeCell ref="D37:E37"/>
    <mergeCell ref="D38:E38"/>
    <mergeCell ref="D34:E34"/>
    <mergeCell ref="D36:E36"/>
    <mergeCell ref="A34:C34"/>
    <mergeCell ref="A36:C36"/>
    <mergeCell ref="A1:M1"/>
    <mergeCell ref="M20:M21"/>
    <mergeCell ref="M10:M11"/>
    <mergeCell ref="A26:M26"/>
    <mergeCell ref="A35:C35"/>
    <mergeCell ref="D35:E35"/>
    <mergeCell ref="F35:G35"/>
    <mergeCell ref="H35:I35"/>
    <mergeCell ref="A29:C29"/>
    <mergeCell ref="A30:C30"/>
    <mergeCell ref="J28:M28"/>
    <mergeCell ref="H30:I30"/>
    <mergeCell ref="H31:I31"/>
    <mergeCell ref="J30:M30"/>
    <mergeCell ref="J31:M31"/>
    <mergeCell ref="J35:M35"/>
    <mergeCell ref="H28:I28"/>
    <mergeCell ref="A31:C31"/>
    <mergeCell ref="F30:G30"/>
    <mergeCell ref="F31:G31"/>
    <mergeCell ref="A28:C28"/>
    <mergeCell ref="D28:E28"/>
    <mergeCell ref="F28:G28"/>
    <mergeCell ref="D30:E30"/>
    <mergeCell ref="J45:M45"/>
    <mergeCell ref="A55:C55"/>
    <mergeCell ref="D55:E55"/>
    <mergeCell ref="F55:G55"/>
    <mergeCell ref="H55:I55"/>
    <mergeCell ref="J55:M55"/>
    <mergeCell ref="A45:C45"/>
    <mergeCell ref="D45:E45"/>
    <mergeCell ref="F45:G45"/>
    <mergeCell ref="H45:I45"/>
    <mergeCell ref="F46:G46"/>
    <mergeCell ref="H46:I46"/>
    <mergeCell ref="J49:M49"/>
    <mergeCell ref="F47:G47"/>
    <mergeCell ref="H47:I47"/>
    <mergeCell ref="H51:I51"/>
    <mergeCell ref="J51:M51"/>
    <mergeCell ref="F48:G48"/>
    <mergeCell ref="H48:I48"/>
    <mergeCell ref="J48:M48"/>
    <mergeCell ref="F50:G50"/>
    <mergeCell ref="H50:I50"/>
    <mergeCell ref="J50:M50"/>
    <mergeCell ref="F49:G49"/>
  </mergeCells>
  <phoneticPr fontId="2" type="noConversion"/>
  <conditionalFormatting sqref="D50:G58 H38:I38 K48:M48 D40:G48 M4 M14 D30:G38 K38:M38 J48:J56 J30:J36 K30:M34 J38:J46 K40:M44 J58:M58 K50:M54">
    <cfRule type="cellIs" dxfId="25" priority="1" stopIfTrue="1" operator="notEqual">
      <formula>0</formula>
    </cfRule>
  </conditionalFormatting>
  <conditionalFormatting sqref="D49:I49 H50:I58 D39:I39 H40:I48 D29:I29 H30:I37">
    <cfRule type="cellIs" dxfId="24" priority="2" stopIfTrue="1" operator="notEqual">
      <formula>0</formula>
    </cfRule>
  </conditionalFormatting>
  <conditionalFormatting sqref="M12:M13 M22:M24 M15:M19 M5:M9 B4:L24">
    <cfRule type="cellIs" dxfId="23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&amp;R&amp;8&amp;Z&amp;F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BreakPreview" zoomScaleNormal="100" workbookViewId="0">
      <selection sqref="A1:IV65536"/>
    </sheetView>
  </sheetViews>
  <sheetFormatPr defaultRowHeight="12.75" x14ac:dyDescent="0.2"/>
  <cols>
    <col min="1" max="1" width="22.1640625" style="26" bestFit="1" customWidth="1"/>
    <col min="2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3" ht="30" customHeight="1" x14ac:dyDescent="0.3">
      <c r="A1" s="89" t="s">
        <v>158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159</v>
      </c>
      <c r="C3" s="4" t="s">
        <v>160</v>
      </c>
      <c r="D3" s="4" t="s">
        <v>161</v>
      </c>
      <c r="E3" s="4" t="s">
        <v>162</v>
      </c>
      <c r="F3" s="4" t="s">
        <v>163</v>
      </c>
      <c r="G3" s="4" t="s">
        <v>164</v>
      </c>
      <c r="H3" s="4" t="s">
        <v>165</v>
      </c>
      <c r="I3" s="4" t="s">
        <v>166</v>
      </c>
      <c r="J3" s="4" t="s">
        <v>167</v>
      </c>
      <c r="K3" s="4" t="s">
        <v>168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48">
        <v>0</v>
      </c>
      <c r="C4" s="48">
        <v>0</v>
      </c>
      <c r="D4" s="48">
        <v>0</v>
      </c>
      <c r="E4" s="48">
        <v>0</v>
      </c>
      <c r="F4" s="48">
        <v>0</v>
      </c>
      <c r="G4" s="48">
        <v>0</v>
      </c>
      <c r="H4" s="48">
        <v>1</v>
      </c>
      <c r="I4" s="48">
        <v>0</v>
      </c>
      <c r="J4" s="48">
        <v>3</v>
      </c>
      <c r="K4" s="48"/>
      <c r="L4" s="49">
        <f>SUM(B4:K4)</f>
        <v>4</v>
      </c>
      <c r="M4" s="50"/>
    </row>
    <row r="5" spans="1:13" ht="18" customHeight="1" x14ac:dyDescent="0.2">
      <c r="A5" s="7" t="s">
        <v>13</v>
      </c>
      <c r="B5" s="48">
        <v>0</v>
      </c>
      <c r="C5" s="48">
        <v>4</v>
      </c>
      <c r="D5" s="48">
        <v>3</v>
      </c>
      <c r="E5" s="48">
        <v>1</v>
      </c>
      <c r="F5" s="48">
        <v>0</v>
      </c>
      <c r="G5" s="48">
        <v>0</v>
      </c>
      <c r="H5" s="48">
        <v>0</v>
      </c>
      <c r="I5" s="48">
        <v>1</v>
      </c>
      <c r="J5" s="48">
        <v>0</v>
      </c>
      <c r="K5" s="48">
        <v>0</v>
      </c>
      <c r="L5" s="49">
        <f t="shared" ref="L5:L12" si="0">SUM(B5:K5)</f>
        <v>9</v>
      </c>
      <c r="M5" s="51"/>
    </row>
    <row r="6" spans="1:13" ht="32.1" customHeight="1" x14ac:dyDescent="0.2">
      <c r="A6" s="8" t="s">
        <v>137</v>
      </c>
      <c r="B6" s="48">
        <v>0</v>
      </c>
      <c r="C6" s="48">
        <v>5</v>
      </c>
      <c r="D6" s="48">
        <v>41</v>
      </c>
      <c r="E6" s="48">
        <f>4+9+1+9+7</f>
        <v>30</v>
      </c>
      <c r="F6" s="48">
        <v>0</v>
      </c>
      <c r="G6" s="48">
        <f>7+10+7+2+4+1</f>
        <v>31</v>
      </c>
      <c r="H6" s="48">
        <f>1+2+1+9+2+1</f>
        <v>16</v>
      </c>
      <c r="I6" s="48">
        <f>9+4+6+8</f>
        <v>27</v>
      </c>
      <c r="J6" s="48">
        <v>15</v>
      </c>
      <c r="K6" s="48">
        <f>8+5+3+2+1+6</f>
        <v>25</v>
      </c>
      <c r="L6" s="49">
        <f t="shared" si="0"/>
        <v>190</v>
      </c>
      <c r="M6" s="64"/>
    </row>
    <row r="7" spans="1:13" ht="18" customHeight="1" x14ac:dyDescent="0.2">
      <c r="A7" s="7" t="s">
        <v>15</v>
      </c>
      <c r="B7" s="48">
        <v>0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9">
        <f t="shared" si="0"/>
        <v>0</v>
      </c>
      <c r="M7" s="51"/>
    </row>
    <row r="8" spans="1:13" ht="18" customHeight="1" x14ac:dyDescent="0.2">
      <c r="A8" s="7" t="s">
        <v>16</v>
      </c>
      <c r="B8" s="48">
        <v>0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  <c r="H8" s="48">
        <v>0</v>
      </c>
      <c r="I8" s="48">
        <v>0</v>
      </c>
      <c r="J8" s="48">
        <v>1</v>
      </c>
      <c r="K8" s="48">
        <v>2</v>
      </c>
      <c r="L8" s="49">
        <f t="shared" si="0"/>
        <v>3</v>
      </c>
      <c r="M8" s="51"/>
    </row>
    <row r="9" spans="1:13" ht="18" customHeight="1" x14ac:dyDescent="0.2">
      <c r="A9" s="47" t="s">
        <v>156</v>
      </c>
      <c r="B9" s="48">
        <v>0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9">
        <f t="shared" si="0"/>
        <v>0</v>
      </c>
      <c r="M9" s="52"/>
    </row>
    <row r="10" spans="1:13" ht="18" customHeight="1" x14ac:dyDescent="0.2">
      <c r="A10" s="7" t="s">
        <v>176</v>
      </c>
      <c r="B10" s="48">
        <v>0</v>
      </c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31</v>
      </c>
      <c r="L10" s="49">
        <f t="shared" si="0"/>
        <v>31</v>
      </c>
      <c r="M10" s="117" t="s">
        <v>154</v>
      </c>
    </row>
    <row r="11" spans="1:13" ht="18" customHeight="1" x14ac:dyDescent="0.2">
      <c r="A11" s="7" t="s">
        <v>17</v>
      </c>
      <c r="B11" s="48">
        <v>0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20</v>
      </c>
      <c r="L11" s="49">
        <f t="shared" si="0"/>
        <v>20</v>
      </c>
      <c r="M11" s="118"/>
    </row>
    <row r="12" spans="1:13" ht="18" customHeight="1" thickBot="1" x14ac:dyDescent="0.25">
      <c r="A12" s="9" t="s">
        <v>18</v>
      </c>
      <c r="B12" s="53">
        <v>0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49">
        <f t="shared" si="0"/>
        <v>0</v>
      </c>
      <c r="M12" s="54"/>
    </row>
    <row r="13" spans="1:13" ht="20.100000000000001" customHeight="1" thickBot="1" x14ac:dyDescent="0.25">
      <c r="A13" s="10" t="s">
        <v>20</v>
      </c>
      <c r="B13" s="55">
        <f>SUM(B4:B12)</f>
        <v>0</v>
      </c>
      <c r="C13" s="55">
        <f t="shared" ref="C13:L13" si="1">SUM(C4:C12)</f>
        <v>9</v>
      </c>
      <c r="D13" s="55">
        <f t="shared" si="1"/>
        <v>44</v>
      </c>
      <c r="E13" s="55">
        <f t="shared" si="1"/>
        <v>31</v>
      </c>
      <c r="F13" s="55">
        <f t="shared" si="1"/>
        <v>0</v>
      </c>
      <c r="G13" s="55">
        <f t="shared" si="1"/>
        <v>31</v>
      </c>
      <c r="H13" s="55">
        <f t="shared" si="1"/>
        <v>17</v>
      </c>
      <c r="I13" s="55">
        <f t="shared" si="1"/>
        <v>28</v>
      </c>
      <c r="J13" s="55">
        <f t="shared" si="1"/>
        <v>19</v>
      </c>
      <c r="K13" s="55">
        <f t="shared" si="1"/>
        <v>78</v>
      </c>
      <c r="L13" s="55">
        <f t="shared" si="1"/>
        <v>257</v>
      </c>
      <c r="M13" s="56"/>
    </row>
    <row r="14" spans="1:13" ht="30" customHeight="1" x14ac:dyDescent="0.2">
      <c r="A14" s="11" t="s">
        <v>12</v>
      </c>
      <c r="B14" s="57">
        <v>8</v>
      </c>
      <c r="C14" s="57">
        <v>3</v>
      </c>
      <c r="D14" s="57">
        <f>2</f>
        <v>2</v>
      </c>
      <c r="E14" s="57">
        <v>2</v>
      </c>
      <c r="F14" s="57">
        <v>0</v>
      </c>
      <c r="G14" s="57">
        <v>6</v>
      </c>
      <c r="H14" s="57">
        <v>6</v>
      </c>
      <c r="I14" s="57">
        <v>7</v>
      </c>
      <c r="J14" s="57">
        <v>4</v>
      </c>
      <c r="K14" s="57">
        <v>2</v>
      </c>
      <c r="L14" s="58">
        <f>SUM(B14:K14)</f>
        <v>40</v>
      </c>
      <c r="M14" s="59"/>
    </row>
    <row r="15" spans="1:13" ht="18" customHeight="1" x14ac:dyDescent="0.2">
      <c r="A15" s="7" t="s">
        <v>13</v>
      </c>
      <c r="B15" s="48">
        <v>0</v>
      </c>
      <c r="C15" s="48">
        <v>10</v>
      </c>
      <c r="D15" s="48">
        <f>2+1</f>
        <v>3</v>
      </c>
      <c r="E15" s="48">
        <v>0</v>
      </c>
      <c r="F15" s="48">
        <v>0</v>
      </c>
      <c r="G15" s="48">
        <v>2</v>
      </c>
      <c r="H15" s="48">
        <v>0</v>
      </c>
      <c r="I15" s="48">
        <v>0</v>
      </c>
      <c r="J15" s="48">
        <v>0</v>
      </c>
      <c r="K15" s="48">
        <v>0</v>
      </c>
      <c r="L15" s="58">
        <f t="shared" ref="L15:L22" si="2">SUM(B15:K15)</f>
        <v>15</v>
      </c>
      <c r="M15" s="60"/>
    </row>
    <row r="16" spans="1:13" ht="39.950000000000003" customHeight="1" x14ac:dyDescent="0.2">
      <c r="A16" s="24" t="s">
        <v>169</v>
      </c>
      <c r="B16" s="48">
        <v>9</v>
      </c>
      <c r="C16" s="48">
        <v>31</v>
      </c>
      <c r="D16" s="48">
        <f>12+16+7+16+4+1</f>
        <v>56</v>
      </c>
      <c r="E16" s="48">
        <f>5+9+19+6</f>
        <v>39</v>
      </c>
      <c r="F16" s="48">
        <v>0</v>
      </c>
      <c r="G16" s="48">
        <f>15+5+1+7+1</f>
        <v>29</v>
      </c>
      <c r="H16" s="48">
        <v>40</v>
      </c>
      <c r="I16" s="48">
        <v>72</v>
      </c>
      <c r="J16" s="48">
        <v>65</v>
      </c>
      <c r="K16" s="48">
        <f>25+2+1+2+6</f>
        <v>36</v>
      </c>
      <c r="L16" s="58">
        <f t="shared" si="2"/>
        <v>377</v>
      </c>
      <c r="M16" s="66" t="s">
        <v>174</v>
      </c>
    </row>
    <row r="17" spans="1:13" ht="18" customHeight="1" x14ac:dyDescent="0.2">
      <c r="A17" s="7" t="s">
        <v>15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58">
        <f t="shared" si="2"/>
        <v>0</v>
      </c>
      <c r="M17" s="65" t="s">
        <v>172</v>
      </c>
    </row>
    <row r="18" spans="1:13" ht="18" customHeight="1" x14ac:dyDescent="0.2">
      <c r="A18" s="7" t="s">
        <v>16</v>
      </c>
      <c r="B18" s="48">
        <v>0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9</v>
      </c>
      <c r="K18" s="48">
        <f>4+2+2</f>
        <v>8</v>
      </c>
      <c r="L18" s="58">
        <f t="shared" si="2"/>
        <v>17</v>
      </c>
      <c r="M18" s="60"/>
    </row>
    <row r="19" spans="1:13" ht="18" customHeight="1" x14ac:dyDescent="0.2">
      <c r="A19" s="47" t="s">
        <v>156</v>
      </c>
      <c r="B19" s="48">
        <v>0</v>
      </c>
      <c r="C19" s="48">
        <v>0</v>
      </c>
      <c r="D19" s="48">
        <v>0</v>
      </c>
      <c r="E19" s="48">
        <v>0</v>
      </c>
      <c r="F19" s="48">
        <v>0</v>
      </c>
      <c r="G19" s="48">
        <v>2</v>
      </c>
      <c r="H19" s="48">
        <v>0</v>
      </c>
      <c r="I19" s="48">
        <v>0</v>
      </c>
      <c r="J19" s="48">
        <v>0</v>
      </c>
      <c r="K19" s="48">
        <v>1</v>
      </c>
      <c r="L19" s="58">
        <f t="shared" si="2"/>
        <v>3</v>
      </c>
      <c r="M19" s="52" t="s">
        <v>175</v>
      </c>
    </row>
    <row r="20" spans="1:13" ht="18" customHeight="1" x14ac:dyDescent="0.2">
      <c r="A20" s="7" t="s">
        <v>25</v>
      </c>
      <c r="B20" s="48">
        <v>0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110</v>
      </c>
      <c r="L20" s="58">
        <f t="shared" si="2"/>
        <v>110</v>
      </c>
      <c r="M20" s="125" t="s">
        <v>154</v>
      </c>
    </row>
    <row r="21" spans="1:13" ht="18" customHeight="1" x14ac:dyDescent="0.2">
      <c r="A21" s="7" t="s">
        <v>17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58">
        <f t="shared" si="2"/>
        <v>2</v>
      </c>
      <c r="M21" s="126"/>
    </row>
    <row r="22" spans="1:13" ht="18" customHeight="1" thickBot="1" x14ac:dyDescent="0.25">
      <c r="A22" s="9" t="s">
        <v>18</v>
      </c>
      <c r="B22" s="53">
        <v>0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1</v>
      </c>
      <c r="J22" s="53"/>
      <c r="K22" s="53">
        <v>0</v>
      </c>
      <c r="L22" s="49">
        <f t="shared" si="2"/>
        <v>1</v>
      </c>
      <c r="M22" s="61"/>
    </row>
    <row r="23" spans="1:13" ht="20.100000000000001" customHeight="1" thickBot="1" x14ac:dyDescent="0.25">
      <c r="A23" s="10" t="s">
        <v>21</v>
      </c>
      <c r="B23" s="55">
        <f>SUM(B14:B22)</f>
        <v>17</v>
      </c>
      <c r="C23" s="55">
        <f t="shared" ref="C23:L23" si="3">SUM(C14:C22)</f>
        <v>44</v>
      </c>
      <c r="D23" s="55">
        <f t="shared" si="3"/>
        <v>61</v>
      </c>
      <c r="E23" s="55">
        <f t="shared" si="3"/>
        <v>41</v>
      </c>
      <c r="F23" s="55">
        <f t="shared" si="3"/>
        <v>0</v>
      </c>
      <c r="G23" s="55">
        <f t="shared" si="3"/>
        <v>39</v>
      </c>
      <c r="H23" s="55">
        <f t="shared" si="3"/>
        <v>46</v>
      </c>
      <c r="I23" s="55">
        <f t="shared" si="3"/>
        <v>80</v>
      </c>
      <c r="J23" s="55">
        <f>SUM(J14:J22)</f>
        <v>78</v>
      </c>
      <c r="K23" s="55">
        <f>SUM(K14:K22)</f>
        <v>159</v>
      </c>
      <c r="L23" s="55">
        <f t="shared" si="3"/>
        <v>565</v>
      </c>
      <c r="M23" s="56"/>
    </row>
    <row r="24" spans="1:13" ht="24.95" customHeight="1" thickBot="1" x14ac:dyDescent="0.25">
      <c r="A24" s="12" t="s">
        <v>22</v>
      </c>
      <c r="B24" s="62">
        <f>SUM(B13,B23)</f>
        <v>17</v>
      </c>
      <c r="C24" s="62">
        <f t="shared" ref="C24:L24" si="4">SUM(C13,C23)</f>
        <v>53</v>
      </c>
      <c r="D24" s="62">
        <f t="shared" si="4"/>
        <v>105</v>
      </c>
      <c r="E24" s="62">
        <f t="shared" si="4"/>
        <v>72</v>
      </c>
      <c r="F24" s="62">
        <f t="shared" si="4"/>
        <v>0</v>
      </c>
      <c r="G24" s="62">
        <f t="shared" si="4"/>
        <v>70</v>
      </c>
      <c r="H24" s="62">
        <f t="shared" si="4"/>
        <v>63</v>
      </c>
      <c r="I24" s="62">
        <f t="shared" si="4"/>
        <v>108</v>
      </c>
      <c r="J24" s="62">
        <f t="shared" si="4"/>
        <v>97</v>
      </c>
      <c r="K24" s="62">
        <f>SUM(K13,K23)</f>
        <v>237</v>
      </c>
      <c r="L24" s="62">
        <f t="shared" si="4"/>
        <v>822</v>
      </c>
      <c r="M24" s="63"/>
    </row>
    <row r="25" spans="1:13" ht="15.75" x14ac:dyDescent="0.25">
      <c r="A25" s="27"/>
      <c r="M25" s="28" t="s">
        <v>23</v>
      </c>
    </row>
    <row r="26" spans="1:13" ht="24.95" customHeight="1" x14ac:dyDescent="0.3">
      <c r="A26" s="89" t="s">
        <v>158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</row>
    <row r="27" spans="1:13" ht="9.9499999999999993" customHeight="1" x14ac:dyDescent="0.25">
      <c r="A27" s="27"/>
    </row>
    <row r="28" spans="1:13" ht="20.100000000000001" customHeight="1" x14ac:dyDescent="0.2">
      <c r="A28" s="90" t="s">
        <v>126</v>
      </c>
      <c r="B28" s="90"/>
      <c r="C28" s="90"/>
      <c r="D28" s="90" t="s">
        <v>134</v>
      </c>
      <c r="E28" s="90"/>
      <c r="F28" s="90" t="s">
        <v>171</v>
      </c>
      <c r="G28" s="90"/>
      <c r="H28" s="90" t="s">
        <v>170</v>
      </c>
      <c r="I28" s="90"/>
      <c r="J28" s="90" t="s">
        <v>128</v>
      </c>
      <c r="K28" s="90"/>
      <c r="L28" s="90"/>
      <c r="M28" s="90"/>
    </row>
    <row r="29" spans="1:13" ht="18" customHeight="1" x14ac:dyDescent="0.25">
      <c r="A29" s="91" t="s">
        <v>130</v>
      </c>
      <c r="B29" s="91"/>
      <c r="C29" s="91"/>
      <c r="D29" s="115">
        <f>SUM(D30:E38)</f>
        <v>84</v>
      </c>
      <c r="E29" s="115"/>
      <c r="F29" s="115">
        <f>SUM(F30:G38)</f>
        <v>173</v>
      </c>
      <c r="G29" s="115"/>
      <c r="H29" s="115">
        <f>SUM(H30:I38)</f>
        <v>257</v>
      </c>
      <c r="I29" s="115"/>
      <c r="J29" s="108"/>
      <c r="K29" s="108"/>
      <c r="L29" s="108"/>
      <c r="M29" s="109"/>
    </row>
    <row r="30" spans="1:13" ht="15.95" customHeight="1" x14ac:dyDescent="0.25">
      <c r="A30" s="95" t="s">
        <v>12</v>
      </c>
      <c r="B30" s="95"/>
      <c r="C30" s="95"/>
      <c r="D30" s="114">
        <f t="shared" ref="D30:D38" si="5">SUM(B4:F4)</f>
        <v>0</v>
      </c>
      <c r="E30" s="114"/>
      <c r="F30" s="114">
        <f t="shared" ref="F30:F38" si="6">SUM(G4:K4)</f>
        <v>4</v>
      </c>
      <c r="G30" s="114"/>
      <c r="H30" s="115">
        <f>SUM(D30:G30)</f>
        <v>4</v>
      </c>
      <c r="I30" s="115"/>
      <c r="J30" s="116"/>
      <c r="K30" s="116"/>
      <c r="L30" s="116"/>
      <c r="M30" s="116"/>
    </row>
    <row r="31" spans="1:13" ht="15.95" customHeight="1" x14ac:dyDescent="0.25">
      <c r="A31" s="95" t="s">
        <v>129</v>
      </c>
      <c r="B31" s="95"/>
      <c r="C31" s="95"/>
      <c r="D31" s="114">
        <f t="shared" si="5"/>
        <v>8</v>
      </c>
      <c r="E31" s="114"/>
      <c r="F31" s="114">
        <f t="shared" si="6"/>
        <v>1</v>
      </c>
      <c r="G31" s="114"/>
      <c r="H31" s="115">
        <f t="shared" ref="H31:H38" si="7">SUM(D31:G31)</f>
        <v>9</v>
      </c>
      <c r="I31" s="115"/>
      <c r="J31" s="116"/>
      <c r="K31" s="116"/>
      <c r="L31" s="116"/>
      <c r="M31" s="116"/>
    </row>
    <row r="32" spans="1:13" ht="15.95" customHeight="1" x14ac:dyDescent="0.25">
      <c r="A32" s="95" t="s">
        <v>139</v>
      </c>
      <c r="B32" s="95"/>
      <c r="C32" s="95"/>
      <c r="D32" s="114">
        <f t="shared" si="5"/>
        <v>76</v>
      </c>
      <c r="E32" s="114"/>
      <c r="F32" s="114">
        <f t="shared" si="6"/>
        <v>114</v>
      </c>
      <c r="G32" s="114"/>
      <c r="H32" s="115">
        <f t="shared" si="7"/>
        <v>190</v>
      </c>
      <c r="I32" s="115"/>
      <c r="J32" s="116"/>
      <c r="K32" s="116"/>
      <c r="L32" s="116"/>
      <c r="M32" s="116"/>
    </row>
    <row r="33" spans="1:13" ht="15.95" customHeight="1" x14ac:dyDescent="0.25">
      <c r="A33" s="95" t="s">
        <v>15</v>
      </c>
      <c r="B33" s="95"/>
      <c r="C33" s="95"/>
      <c r="D33" s="114">
        <f t="shared" si="5"/>
        <v>0</v>
      </c>
      <c r="E33" s="114"/>
      <c r="F33" s="114">
        <f t="shared" si="6"/>
        <v>0</v>
      </c>
      <c r="G33" s="114"/>
      <c r="H33" s="115">
        <f t="shared" si="7"/>
        <v>0</v>
      </c>
      <c r="I33" s="115"/>
      <c r="J33" s="116"/>
      <c r="K33" s="116"/>
      <c r="L33" s="116"/>
      <c r="M33" s="116"/>
    </row>
    <row r="34" spans="1:13" ht="15.95" customHeight="1" x14ac:dyDescent="0.25">
      <c r="A34" s="95" t="s">
        <v>132</v>
      </c>
      <c r="B34" s="95"/>
      <c r="C34" s="95"/>
      <c r="D34" s="114">
        <f t="shared" si="5"/>
        <v>0</v>
      </c>
      <c r="E34" s="114"/>
      <c r="F34" s="114">
        <f t="shared" si="6"/>
        <v>3</v>
      </c>
      <c r="G34" s="114"/>
      <c r="H34" s="115">
        <f t="shared" si="7"/>
        <v>3</v>
      </c>
      <c r="I34" s="115"/>
      <c r="J34" s="116"/>
      <c r="K34" s="116"/>
      <c r="L34" s="116"/>
      <c r="M34" s="116"/>
    </row>
    <row r="35" spans="1:13" ht="15.95" customHeight="1" x14ac:dyDescent="0.25">
      <c r="A35" s="95" t="s">
        <v>153</v>
      </c>
      <c r="B35" s="95"/>
      <c r="C35" s="95"/>
      <c r="D35" s="110">
        <f t="shared" si="5"/>
        <v>0</v>
      </c>
      <c r="E35" s="111"/>
      <c r="F35" s="110">
        <f t="shared" si="6"/>
        <v>0</v>
      </c>
      <c r="G35" s="111"/>
      <c r="H35" s="112">
        <f>SUM(D35:G35)</f>
        <v>0</v>
      </c>
      <c r="I35" s="113"/>
      <c r="J35" s="107"/>
      <c r="K35" s="108"/>
      <c r="L35" s="108"/>
      <c r="M35" s="109"/>
    </row>
    <row r="36" spans="1:13" ht="15.95" customHeight="1" x14ac:dyDescent="0.25">
      <c r="A36" s="95" t="s">
        <v>177</v>
      </c>
      <c r="B36" s="95"/>
      <c r="C36" s="95"/>
      <c r="D36" s="114">
        <f t="shared" si="5"/>
        <v>0</v>
      </c>
      <c r="E36" s="114"/>
      <c r="F36" s="114">
        <f t="shared" si="6"/>
        <v>31</v>
      </c>
      <c r="G36" s="114"/>
      <c r="H36" s="115">
        <f t="shared" si="7"/>
        <v>31</v>
      </c>
      <c r="I36" s="115"/>
      <c r="J36" s="119" t="s">
        <v>154</v>
      </c>
      <c r="K36" s="120"/>
      <c r="L36" s="120"/>
      <c r="M36" s="121"/>
    </row>
    <row r="37" spans="1:13" ht="15.95" customHeight="1" x14ac:dyDescent="0.25">
      <c r="A37" s="95" t="s">
        <v>17</v>
      </c>
      <c r="B37" s="95"/>
      <c r="C37" s="95"/>
      <c r="D37" s="114">
        <f t="shared" si="5"/>
        <v>0</v>
      </c>
      <c r="E37" s="114"/>
      <c r="F37" s="114">
        <f t="shared" si="6"/>
        <v>20</v>
      </c>
      <c r="G37" s="114"/>
      <c r="H37" s="115">
        <f t="shared" si="7"/>
        <v>20</v>
      </c>
      <c r="I37" s="115"/>
      <c r="J37" s="122"/>
      <c r="K37" s="123"/>
      <c r="L37" s="123"/>
      <c r="M37" s="124"/>
    </row>
    <row r="38" spans="1:13" ht="15.95" customHeight="1" x14ac:dyDescent="0.25">
      <c r="A38" s="95" t="s">
        <v>18</v>
      </c>
      <c r="B38" s="95"/>
      <c r="C38" s="95"/>
      <c r="D38" s="114">
        <f t="shared" si="5"/>
        <v>0</v>
      </c>
      <c r="E38" s="114"/>
      <c r="F38" s="114">
        <f t="shared" si="6"/>
        <v>0</v>
      </c>
      <c r="G38" s="114"/>
      <c r="H38" s="115">
        <f t="shared" si="7"/>
        <v>0</v>
      </c>
      <c r="I38" s="115"/>
      <c r="J38" s="116"/>
      <c r="K38" s="116"/>
      <c r="L38" s="116"/>
      <c r="M38" s="116"/>
    </row>
    <row r="39" spans="1:13" ht="18" customHeight="1" x14ac:dyDescent="0.25">
      <c r="A39" s="91" t="s">
        <v>131</v>
      </c>
      <c r="B39" s="91"/>
      <c r="C39" s="91"/>
      <c r="D39" s="115">
        <f>SUM(D40:E48)</f>
        <v>163</v>
      </c>
      <c r="E39" s="115"/>
      <c r="F39" s="115">
        <f>SUM(F40:G48)</f>
        <v>402</v>
      </c>
      <c r="G39" s="115"/>
      <c r="H39" s="115">
        <f>SUM(H40:I48)</f>
        <v>565</v>
      </c>
      <c r="I39" s="115"/>
      <c r="J39" s="108"/>
      <c r="K39" s="108"/>
      <c r="L39" s="108"/>
      <c r="M39" s="109"/>
    </row>
    <row r="40" spans="1:13" ht="15.95" customHeight="1" x14ac:dyDescent="0.25">
      <c r="A40" s="95" t="s">
        <v>12</v>
      </c>
      <c r="B40" s="95"/>
      <c r="C40" s="95"/>
      <c r="D40" s="114">
        <f t="shared" ref="D40:D48" si="8">SUM(B14:F14)</f>
        <v>15</v>
      </c>
      <c r="E40" s="114"/>
      <c r="F40" s="114">
        <f>SUM(G14:K14)</f>
        <v>25</v>
      </c>
      <c r="G40" s="114"/>
      <c r="H40" s="115">
        <f>SUM(D40:G40)</f>
        <v>40</v>
      </c>
      <c r="I40" s="115"/>
      <c r="J40" s="116"/>
      <c r="K40" s="116"/>
      <c r="L40" s="116"/>
      <c r="M40" s="116"/>
    </row>
    <row r="41" spans="1:13" ht="15.95" customHeight="1" x14ac:dyDescent="0.25">
      <c r="A41" s="95" t="s">
        <v>129</v>
      </c>
      <c r="B41" s="95"/>
      <c r="C41" s="95"/>
      <c r="D41" s="114">
        <f t="shared" si="8"/>
        <v>13</v>
      </c>
      <c r="E41" s="114"/>
      <c r="F41" s="114">
        <f>SUM(G15:K15)</f>
        <v>2</v>
      </c>
      <c r="G41" s="114"/>
      <c r="H41" s="115">
        <f t="shared" ref="H41:H48" si="9">SUM(D41:G41)</f>
        <v>15</v>
      </c>
      <c r="I41" s="115"/>
      <c r="J41" s="116"/>
      <c r="K41" s="116"/>
      <c r="L41" s="116"/>
      <c r="M41" s="116"/>
    </row>
    <row r="42" spans="1:13" ht="15.95" customHeight="1" x14ac:dyDescent="0.25">
      <c r="A42" s="95" t="s">
        <v>139</v>
      </c>
      <c r="B42" s="95"/>
      <c r="C42" s="95"/>
      <c r="D42" s="114">
        <f t="shared" si="8"/>
        <v>135</v>
      </c>
      <c r="E42" s="114"/>
      <c r="F42" s="114">
        <f>SUM(G16:K16)</f>
        <v>242</v>
      </c>
      <c r="G42" s="114"/>
      <c r="H42" s="115">
        <f t="shared" si="9"/>
        <v>377</v>
      </c>
      <c r="I42" s="115"/>
      <c r="J42" s="116"/>
      <c r="K42" s="116"/>
      <c r="L42" s="116"/>
      <c r="M42" s="116"/>
    </row>
    <row r="43" spans="1:13" ht="15.95" customHeight="1" x14ac:dyDescent="0.25">
      <c r="A43" s="95" t="s">
        <v>15</v>
      </c>
      <c r="B43" s="95"/>
      <c r="C43" s="95"/>
      <c r="D43" s="114">
        <f t="shared" si="8"/>
        <v>0</v>
      </c>
      <c r="E43" s="114"/>
      <c r="F43" s="114">
        <f t="shared" ref="F43:F48" si="10">SUM(G17:K17)</f>
        <v>0</v>
      </c>
      <c r="G43" s="114"/>
      <c r="H43" s="115">
        <f t="shared" si="9"/>
        <v>0</v>
      </c>
      <c r="I43" s="115"/>
      <c r="J43" s="116"/>
      <c r="K43" s="116"/>
      <c r="L43" s="116"/>
      <c r="M43" s="116"/>
    </row>
    <row r="44" spans="1:13" ht="15.95" customHeight="1" x14ac:dyDescent="0.25">
      <c r="A44" s="95" t="s">
        <v>132</v>
      </c>
      <c r="B44" s="95"/>
      <c r="C44" s="95"/>
      <c r="D44" s="114">
        <f t="shared" si="8"/>
        <v>0</v>
      </c>
      <c r="E44" s="114"/>
      <c r="F44" s="114">
        <f t="shared" si="10"/>
        <v>17</v>
      </c>
      <c r="G44" s="114"/>
      <c r="H44" s="115">
        <f t="shared" si="9"/>
        <v>17</v>
      </c>
      <c r="I44" s="115"/>
      <c r="J44" s="116"/>
      <c r="K44" s="116"/>
      <c r="L44" s="116"/>
      <c r="M44" s="116"/>
    </row>
    <row r="45" spans="1:13" ht="15.95" customHeight="1" x14ac:dyDescent="0.25">
      <c r="A45" s="95" t="s">
        <v>153</v>
      </c>
      <c r="B45" s="95"/>
      <c r="C45" s="95"/>
      <c r="D45" s="110">
        <f t="shared" si="8"/>
        <v>0</v>
      </c>
      <c r="E45" s="111"/>
      <c r="F45" s="110">
        <f t="shared" si="10"/>
        <v>3</v>
      </c>
      <c r="G45" s="111"/>
      <c r="H45" s="112">
        <f>SUM(D45:G45)</f>
        <v>3</v>
      </c>
      <c r="I45" s="113"/>
      <c r="J45" s="107"/>
      <c r="K45" s="108"/>
      <c r="L45" s="108"/>
      <c r="M45" s="109"/>
    </row>
    <row r="46" spans="1:13" ht="15.95" customHeight="1" x14ac:dyDescent="0.25">
      <c r="A46" s="95" t="s">
        <v>25</v>
      </c>
      <c r="B46" s="95"/>
      <c r="C46" s="95"/>
      <c r="D46" s="114">
        <f t="shared" si="8"/>
        <v>0</v>
      </c>
      <c r="E46" s="114"/>
      <c r="F46" s="114">
        <f t="shared" si="10"/>
        <v>110</v>
      </c>
      <c r="G46" s="114"/>
      <c r="H46" s="115">
        <f t="shared" si="9"/>
        <v>110</v>
      </c>
      <c r="I46" s="115"/>
      <c r="J46" s="119" t="s">
        <v>154</v>
      </c>
      <c r="K46" s="120"/>
      <c r="L46" s="120"/>
      <c r="M46" s="121"/>
    </row>
    <row r="47" spans="1:13" ht="15.95" customHeight="1" x14ac:dyDescent="0.25">
      <c r="A47" s="95" t="s">
        <v>17</v>
      </c>
      <c r="B47" s="95"/>
      <c r="C47" s="95"/>
      <c r="D47" s="114">
        <f t="shared" si="8"/>
        <v>0</v>
      </c>
      <c r="E47" s="114"/>
      <c r="F47" s="114">
        <f t="shared" si="10"/>
        <v>2</v>
      </c>
      <c r="G47" s="114"/>
      <c r="H47" s="115">
        <f t="shared" si="9"/>
        <v>2</v>
      </c>
      <c r="I47" s="115"/>
      <c r="J47" s="122"/>
      <c r="K47" s="123"/>
      <c r="L47" s="123"/>
      <c r="M47" s="124"/>
    </row>
    <row r="48" spans="1:13" ht="15.95" customHeight="1" x14ac:dyDescent="0.25">
      <c r="A48" s="95" t="s">
        <v>18</v>
      </c>
      <c r="B48" s="95"/>
      <c r="C48" s="95"/>
      <c r="D48" s="114">
        <f t="shared" si="8"/>
        <v>0</v>
      </c>
      <c r="E48" s="114"/>
      <c r="F48" s="114">
        <f t="shared" si="10"/>
        <v>1</v>
      </c>
      <c r="G48" s="114"/>
      <c r="H48" s="115">
        <f t="shared" si="9"/>
        <v>1</v>
      </c>
      <c r="I48" s="115"/>
      <c r="J48" s="116"/>
      <c r="K48" s="116"/>
      <c r="L48" s="116"/>
      <c r="M48" s="116"/>
    </row>
    <row r="49" spans="1:13" ht="18" customHeight="1" x14ac:dyDescent="0.25">
      <c r="A49" s="91" t="s">
        <v>133</v>
      </c>
      <c r="B49" s="91"/>
      <c r="C49" s="91"/>
      <c r="D49" s="115">
        <f>SUM(D50:E58)</f>
        <v>247</v>
      </c>
      <c r="E49" s="115"/>
      <c r="F49" s="115">
        <f>SUM(F50:G58)</f>
        <v>575</v>
      </c>
      <c r="G49" s="115"/>
      <c r="H49" s="115">
        <f>SUM(D49:G49)</f>
        <v>822</v>
      </c>
      <c r="I49" s="115"/>
      <c r="J49" s="108"/>
      <c r="K49" s="108"/>
      <c r="L49" s="108"/>
      <c r="M49" s="109"/>
    </row>
    <row r="50" spans="1:13" ht="15.95" customHeight="1" x14ac:dyDescent="0.25">
      <c r="A50" s="95" t="s">
        <v>12</v>
      </c>
      <c r="B50" s="95"/>
      <c r="C50" s="95"/>
      <c r="D50" s="114">
        <f t="shared" ref="D50:D58" si="11">SUM(D30,D40)</f>
        <v>15</v>
      </c>
      <c r="E50" s="114"/>
      <c r="F50" s="114">
        <f t="shared" ref="F50:F58" si="12">SUM(F30,F40)</f>
        <v>29</v>
      </c>
      <c r="G50" s="114"/>
      <c r="H50" s="115">
        <f>SUM(D50:G50)</f>
        <v>44</v>
      </c>
      <c r="I50" s="115"/>
      <c r="J50" s="116"/>
      <c r="K50" s="116"/>
      <c r="L50" s="116"/>
      <c r="M50" s="116"/>
    </row>
    <row r="51" spans="1:13" ht="15.95" customHeight="1" x14ac:dyDescent="0.25">
      <c r="A51" s="95" t="s">
        <v>129</v>
      </c>
      <c r="B51" s="95"/>
      <c r="C51" s="95"/>
      <c r="D51" s="114">
        <f t="shared" si="11"/>
        <v>21</v>
      </c>
      <c r="E51" s="114"/>
      <c r="F51" s="114">
        <f t="shared" si="12"/>
        <v>3</v>
      </c>
      <c r="G51" s="114"/>
      <c r="H51" s="115">
        <f t="shared" ref="H51:H58" si="13">SUM(D51:G51)</f>
        <v>24</v>
      </c>
      <c r="I51" s="115"/>
      <c r="J51" s="116"/>
      <c r="K51" s="116"/>
      <c r="L51" s="116"/>
      <c r="M51" s="116"/>
    </row>
    <row r="52" spans="1:13" ht="15.95" customHeight="1" x14ac:dyDescent="0.25">
      <c r="A52" s="95" t="s">
        <v>139</v>
      </c>
      <c r="B52" s="95"/>
      <c r="C52" s="95"/>
      <c r="D52" s="114">
        <f t="shared" si="11"/>
        <v>211</v>
      </c>
      <c r="E52" s="114"/>
      <c r="F52" s="114">
        <f>SUM(F32,F42)</f>
        <v>356</v>
      </c>
      <c r="G52" s="114"/>
      <c r="H52" s="115">
        <f t="shared" si="13"/>
        <v>567</v>
      </c>
      <c r="I52" s="115"/>
      <c r="J52" s="127" t="s">
        <v>173</v>
      </c>
      <c r="K52" s="128"/>
      <c r="L52" s="128"/>
      <c r="M52" s="129"/>
    </row>
    <row r="53" spans="1:13" ht="15.95" customHeight="1" x14ac:dyDescent="0.25">
      <c r="A53" s="95" t="s">
        <v>15</v>
      </c>
      <c r="B53" s="95"/>
      <c r="C53" s="95"/>
      <c r="D53" s="114">
        <f t="shared" si="11"/>
        <v>0</v>
      </c>
      <c r="E53" s="114"/>
      <c r="F53" s="114">
        <f t="shared" si="12"/>
        <v>0</v>
      </c>
      <c r="G53" s="114"/>
      <c r="H53" s="115">
        <f t="shared" si="13"/>
        <v>0</v>
      </c>
      <c r="I53" s="115"/>
      <c r="J53" s="116"/>
      <c r="K53" s="116"/>
      <c r="L53" s="116"/>
      <c r="M53" s="116"/>
    </row>
    <row r="54" spans="1:13" ht="15.95" customHeight="1" x14ac:dyDescent="0.25">
      <c r="A54" s="95" t="s">
        <v>132</v>
      </c>
      <c r="B54" s="95"/>
      <c r="C54" s="95"/>
      <c r="D54" s="114">
        <f t="shared" si="11"/>
        <v>0</v>
      </c>
      <c r="E54" s="114"/>
      <c r="F54" s="114">
        <f>SUM(F34,F44)</f>
        <v>20</v>
      </c>
      <c r="G54" s="114"/>
      <c r="H54" s="115">
        <f t="shared" si="13"/>
        <v>20</v>
      </c>
      <c r="I54" s="115"/>
      <c r="J54" s="116"/>
      <c r="K54" s="116"/>
      <c r="L54" s="116"/>
      <c r="M54" s="116"/>
    </row>
    <row r="55" spans="1:13" ht="15.95" customHeight="1" x14ac:dyDescent="0.25">
      <c r="A55" s="95" t="s">
        <v>153</v>
      </c>
      <c r="B55" s="95"/>
      <c r="C55" s="95"/>
      <c r="D55" s="110">
        <f t="shared" si="11"/>
        <v>0</v>
      </c>
      <c r="E55" s="111"/>
      <c r="F55" s="110">
        <f>SUM(F35,F45)</f>
        <v>3</v>
      </c>
      <c r="G55" s="111"/>
      <c r="H55" s="112">
        <f>SUM(D55:G55)</f>
        <v>3</v>
      </c>
      <c r="I55" s="113"/>
      <c r="J55" s="107"/>
      <c r="K55" s="108"/>
      <c r="L55" s="108"/>
      <c r="M55" s="109"/>
    </row>
    <row r="56" spans="1:13" ht="15.95" customHeight="1" x14ac:dyDescent="0.25">
      <c r="A56" s="95" t="s">
        <v>178</v>
      </c>
      <c r="B56" s="95"/>
      <c r="C56" s="95"/>
      <c r="D56" s="114">
        <f t="shared" si="11"/>
        <v>0</v>
      </c>
      <c r="E56" s="114"/>
      <c r="F56" s="114">
        <f t="shared" si="12"/>
        <v>141</v>
      </c>
      <c r="G56" s="114"/>
      <c r="H56" s="115">
        <f t="shared" si="13"/>
        <v>141</v>
      </c>
      <c r="I56" s="115"/>
      <c r="J56" s="119" t="s">
        <v>154</v>
      </c>
      <c r="K56" s="120"/>
      <c r="L56" s="120"/>
      <c r="M56" s="121"/>
    </row>
    <row r="57" spans="1:13" ht="15.95" customHeight="1" x14ac:dyDescent="0.25">
      <c r="A57" s="95" t="s">
        <v>17</v>
      </c>
      <c r="B57" s="95"/>
      <c r="C57" s="95"/>
      <c r="D57" s="114">
        <f t="shared" si="11"/>
        <v>0</v>
      </c>
      <c r="E57" s="114"/>
      <c r="F57" s="114">
        <f>SUM(F37,F47)</f>
        <v>22</v>
      </c>
      <c r="G57" s="114"/>
      <c r="H57" s="115">
        <f t="shared" si="13"/>
        <v>22</v>
      </c>
      <c r="I57" s="115"/>
      <c r="J57" s="122"/>
      <c r="K57" s="123"/>
      <c r="L57" s="123"/>
      <c r="M57" s="124"/>
    </row>
    <row r="58" spans="1:13" ht="15.95" customHeight="1" x14ac:dyDescent="0.25">
      <c r="A58" s="95" t="s">
        <v>18</v>
      </c>
      <c r="B58" s="95"/>
      <c r="C58" s="95"/>
      <c r="D58" s="114">
        <f t="shared" si="11"/>
        <v>0</v>
      </c>
      <c r="E58" s="114"/>
      <c r="F58" s="114">
        <f t="shared" si="12"/>
        <v>1</v>
      </c>
      <c r="G58" s="114"/>
      <c r="H58" s="115">
        <f t="shared" si="13"/>
        <v>1</v>
      </c>
      <c r="I58" s="115"/>
      <c r="J58" s="116"/>
      <c r="K58" s="116"/>
      <c r="L58" s="116"/>
      <c r="M58" s="116"/>
    </row>
  </sheetData>
  <mergeCells count="156">
    <mergeCell ref="J58:M58"/>
    <mergeCell ref="A58:C58"/>
    <mergeCell ref="D58:E58"/>
    <mergeCell ref="F58:G58"/>
    <mergeCell ref="H58:I58"/>
    <mergeCell ref="J56:M57"/>
    <mergeCell ref="A57:C57"/>
    <mergeCell ref="D57:E57"/>
    <mergeCell ref="F57:G57"/>
    <mergeCell ref="H57:I57"/>
    <mergeCell ref="A56:C56"/>
    <mergeCell ref="D56:E56"/>
    <mergeCell ref="F56:G56"/>
    <mergeCell ref="H56:I56"/>
    <mergeCell ref="J54:M54"/>
    <mergeCell ref="A55:C55"/>
    <mergeCell ref="D55:E55"/>
    <mergeCell ref="F55:G55"/>
    <mergeCell ref="H55:I55"/>
    <mergeCell ref="J55:M55"/>
    <mergeCell ref="A54:C54"/>
    <mergeCell ref="D54:E54"/>
    <mergeCell ref="F54:G54"/>
    <mergeCell ref="H54:I54"/>
    <mergeCell ref="J52:M52"/>
    <mergeCell ref="A53:C53"/>
    <mergeCell ref="D53:E53"/>
    <mergeCell ref="F53:G53"/>
    <mergeCell ref="H53:I53"/>
    <mergeCell ref="J53:M53"/>
    <mergeCell ref="A52:C52"/>
    <mergeCell ref="D52:E52"/>
    <mergeCell ref="F52:G52"/>
    <mergeCell ref="H52:I52"/>
    <mergeCell ref="J50:M50"/>
    <mergeCell ref="A51:C51"/>
    <mergeCell ref="D51:E51"/>
    <mergeCell ref="F51:G51"/>
    <mergeCell ref="H51:I51"/>
    <mergeCell ref="J51:M51"/>
    <mergeCell ref="A50:C50"/>
    <mergeCell ref="D50:E50"/>
    <mergeCell ref="F50:G50"/>
    <mergeCell ref="H50:I50"/>
    <mergeCell ref="J48:M48"/>
    <mergeCell ref="A49:C49"/>
    <mergeCell ref="D49:E49"/>
    <mergeCell ref="F49:G49"/>
    <mergeCell ref="H49:I49"/>
    <mergeCell ref="J49:M49"/>
    <mergeCell ref="A48:C48"/>
    <mergeCell ref="D48:E48"/>
    <mergeCell ref="F48:G48"/>
    <mergeCell ref="H48:I48"/>
    <mergeCell ref="J46:M47"/>
    <mergeCell ref="A47:C47"/>
    <mergeCell ref="D47:E47"/>
    <mergeCell ref="F47:G47"/>
    <mergeCell ref="H47:I47"/>
    <mergeCell ref="A46:C46"/>
    <mergeCell ref="D46:E46"/>
    <mergeCell ref="F46:G46"/>
    <mergeCell ref="H46:I46"/>
    <mergeCell ref="J44:M44"/>
    <mergeCell ref="A45:C45"/>
    <mergeCell ref="D45:E45"/>
    <mergeCell ref="F45:G45"/>
    <mergeCell ref="H45:I45"/>
    <mergeCell ref="J45:M45"/>
    <mergeCell ref="A44:C44"/>
    <mergeCell ref="D44:E44"/>
    <mergeCell ref="F44:G44"/>
    <mergeCell ref="H44:I44"/>
    <mergeCell ref="J42:M42"/>
    <mergeCell ref="A43:C43"/>
    <mergeCell ref="D43:E43"/>
    <mergeCell ref="F43:G43"/>
    <mergeCell ref="H43:I43"/>
    <mergeCell ref="J43:M43"/>
    <mergeCell ref="A42:C42"/>
    <mergeCell ref="D42:E42"/>
    <mergeCell ref="F42:G42"/>
    <mergeCell ref="H42:I42"/>
    <mergeCell ref="J40:M40"/>
    <mergeCell ref="A41:C41"/>
    <mergeCell ref="D41:E41"/>
    <mergeCell ref="F41:G41"/>
    <mergeCell ref="H41:I41"/>
    <mergeCell ref="J41:M41"/>
    <mergeCell ref="A40:C40"/>
    <mergeCell ref="D40:E40"/>
    <mergeCell ref="F40:G40"/>
    <mergeCell ref="H40:I40"/>
    <mergeCell ref="J38:M38"/>
    <mergeCell ref="A39:C39"/>
    <mergeCell ref="D39:E39"/>
    <mergeCell ref="F39:G39"/>
    <mergeCell ref="H39:I39"/>
    <mergeCell ref="J39:M39"/>
    <mergeCell ref="A38:C38"/>
    <mergeCell ref="D38:E38"/>
    <mergeCell ref="F38:G38"/>
    <mergeCell ref="H38:I38"/>
    <mergeCell ref="J36:M37"/>
    <mergeCell ref="A37:C37"/>
    <mergeCell ref="D37:E37"/>
    <mergeCell ref="F37:G37"/>
    <mergeCell ref="H37:I37"/>
    <mergeCell ref="A36:C36"/>
    <mergeCell ref="D36:E36"/>
    <mergeCell ref="F36:G36"/>
    <mergeCell ref="H36:I36"/>
    <mergeCell ref="J34:M34"/>
    <mergeCell ref="A35:C35"/>
    <mergeCell ref="D35:E35"/>
    <mergeCell ref="F35:G35"/>
    <mergeCell ref="H35:I35"/>
    <mergeCell ref="J35:M35"/>
    <mergeCell ref="A34:C34"/>
    <mergeCell ref="D34:E34"/>
    <mergeCell ref="F34:G34"/>
    <mergeCell ref="H34:I34"/>
    <mergeCell ref="J32:M32"/>
    <mergeCell ref="A33:C33"/>
    <mergeCell ref="D33:E33"/>
    <mergeCell ref="F33:G33"/>
    <mergeCell ref="H33:I33"/>
    <mergeCell ref="J33:M33"/>
    <mergeCell ref="A32:C32"/>
    <mergeCell ref="D32:E32"/>
    <mergeCell ref="F32:G32"/>
    <mergeCell ref="H32:I32"/>
    <mergeCell ref="J30:M30"/>
    <mergeCell ref="A31:C31"/>
    <mergeCell ref="D31:E31"/>
    <mergeCell ref="F31:G31"/>
    <mergeCell ref="H31:I31"/>
    <mergeCell ref="J31:M31"/>
    <mergeCell ref="A30:C30"/>
    <mergeCell ref="D30:E30"/>
    <mergeCell ref="F30:G30"/>
    <mergeCell ref="H30:I30"/>
    <mergeCell ref="A1:M1"/>
    <mergeCell ref="M10:M11"/>
    <mergeCell ref="M20:M21"/>
    <mergeCell ref="A26:M26"/>
    <mergeCell ref="J28:M28"/>
    <mergeCell ref="A29:C29"/>
    <mergeCell ref="D29:E29"/>
    <mergeCell ref="F29:G29"/>
    <mergeCell ref="H29:I29"/>
    <mergeCell ref="J29:M29"/>
    <mergeCell ref="A28:C28"/>
    <mergeCell ref="D28:E28"/>
    <mergeCell ref="F28:G28"/>
    <mergeCell ref="H28:I28"/>
  </mergeCells>
  <phoneticPr fontId="2" type="noConversion"/>
  <conditionalFormatting sqref="D50:G58 H38:I38 K48:M48 D40:G48 M4 M14 D30:G38 K38:M38 J48:J56 J30:J36 K30:M34 J38:J46 K40:M44 J58:M58 K50:M54">
    <cfRule type="cellIs" dxfId="22" priority="1" stopIfTrue="1" operator="notEqual">
      <formula>0</formula>
    </cfRule>
  </conditionalFormatting>
  <conditionalFormatting sqref="D49:I49 H50:I58 D39:I39 H40:I48 D29:I29 H30:I37">
    <cfRule type="cellIs" dxfId="21" priority="2" stopIfTrue="1" operator="notEqual">
      <formula>0</formula>
    </cfRule>
  </conditionalFormatting>
  <conditionalFormatting sqref="M12:M13 M22:M24 M15:M19 M5:M9 B4:L24">
    <cfRule type="cellIs" dxfId="20" priority="3" stopIfTrue="1" operator="notEqual">
      <formula>0</formula>
    </cfRule>
  </conditionalFormatting>
  <pageMargins left="0.5" right="0.25" top="0.25" bottom="0.5" header="0" footer="0.25"/>
  <pageSetup paperSize="9" orientation="landscape" verticalDpi="0" r:id="rId1"/>
  <headerFooter alignWithMargins="0">
    <oddFooter>&amp;L&amp;Z&amp;F&amp;R&amp;P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BreakPreview" topLeftCell="A16" zoomScaleNormal="100" workbookViewId="0">
      <selection activeCell="A16" sqref="A1:IV65536"/>
    </sheetView>
  </sheetViews>
  <sheetFormatPr defaultRowHeight="12.75" x14ac:dyDescent="0.2"/>
  <cols>
    <col min="1" max="1" width="22.1640625" style="26" bestFit="1" customWidth="1"/>
    <col min="2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3" ht="30" customHeight="1" x14ac:dyDescent="0.3">
      <c r="A1" s="89" t="s">
        <v>179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180</v>
      </c>
      <c r="C3" s="4" t="s">
        <v>181</v>
      </c>
      <c r="D3" s="4" t="s">
        <v>182</v>
      </c>
      <c r="E3" s="4" t="s">
        <v>183</v>
      </c>
      <c r="F3" s="4" t="s">
        <v>184</v>
      </c>
      <c r="G3" s="4" t="s">
        <v>185</v>
      </c>
      <c r="H3" s="4" t="s">
        <v>186</v>
      </c>
      <c r="I3" s="4" t="s">
        <v>187</v>
      </c>
      <c r="J3" s="4" t="s">
        <v>188</v>
      </c>
      <c r="K3" s="4" t="s">
        <v>189</v>
      </c>
      <c r="L3" s="5" t="s">
        <v>1</v>
      </c>
      <c r="M3" s="6" t="s">
        <v>2</v>
      </c>
    </row>
    <row r="4" spans="1:13" ht="30" customHeight="1" x14ac:dyDescent="0.2">
      <c r="A4" s="7" t="s">
        <v>12</v>
      </c>
      <c r="B4" s="48">
        <v>1</v>
      </c>
      <c r="C4" s="48">
        <v>1</v>
      </c>
      <c r="D4" s="48">
        <v>0</v>
      </c>
      <c r="E4" s="48">
        <v>0</v>
      </c>
      <c r="F4" s="48">
        <v>1</v>
      </c>
      <c r="G4" s="48">
        <v>0</v>
      </c>
      <c r="H4" s="48">
        <v>1</v>
      </c>
      <c r="I4" s="48">
        <v>0</v>
      </c>
      <c r="J4" s="48">
        <v>0</v>
      </c>
      <c r="K4" s="48"/>
      <c r="L4" s="49">
        <f>SUM(B4:K4)</f>
        <v>4</v>
      </c>
      <c r="M4" s="50"/>
    </row>
    <row r="5" spans="1:13" ht="18" customHeight="1" x14ac:dyDescent="0.2">
      <c r="A5" s="7" t="s">
        <v>13</v>
      </c>
      <c r="B5" s="48">
        <v>0</v>
      </c>
      <c r="C5" s="48">
        <v>0</v>
      </c>
      <c r="D5" s="48">
        <v>0</v>
      </c>
      <c r="E5" s="48">
        <v>0</v>
      </c>
      <c r="F5" s="48">
        <v>0</v>
      </c>
      <c r="G5" s="48">
        <v>0</v>
      </c>
      <c r="H5" s="48">
        <v>0</v>
      </c>
      <c r="I5" s="48">
        <v>0</v>
      </c>
      <c r="J5" s="48">
        <v>0</v>
      </c>
      <c r="K5" s="48">
        <v>0</v>
      </c>
      <c r="L5" s="49">
        <f t="shared" ref="L5:L12" si="0">SUM(B5:K5)</f>
        <v>0</v>
      </c>
      <c r="M5" s="51"/>
    </row>
    <row r="6" spans="1:13" ht="32.1" customHeight="1" x14ac:dyDescent="0.2">
      <c r="A6" s="8" t="s">
        <v>137</v>
      </c>
      <c r="B6" s="48">
        <v>0</v>
      </c>
      <c r="C6" s="48">
        <f>4+1+3+1+1</f>
        <v>10</v>
      </c>
      <c r="D6" s="48">
        <f>7+12+7+15+2</f>
        <v>43</v>
      </c>
      <c r="E6" s="48">
        <f>4+17+1+2</f>
        <v>24</v>
      </c>
      <c r="F6" s="48">
        <f>5+1+2</f>
        <v>8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9">
        <f t="shared" si="0"/>
        <v>85</v>
      </c>
      <c r="M6" s="64"/>
    </row>
    <row r="7" spans="1:13" ht="18" customHeight="1" x14ac:dyDescent="0.2">
      <c r="A7" s="7" t="s">
        <v>15</v>
      </c>
      <c r="B7" s="48">
        <v>0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9">
        <f t="shared" si="0"/>
        <v>0</v>
      </c>
      <c r="M7" s="51"/>
    </row>
    <row r="8" spans="1:13" ht="18" customHeight="1" x14ac:dyDescent="0.2">
      <c r="A8" s="7" t="s">
        <v>16</v>
      </c>
      <c r="B8" s="48">
        <v>0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9">
        <f t="shared" si="0"/>
        <v>0</v>
      </c>
      <c r="M8" s="51"/>
    </row>
    <row r="9" spans="1:13" ht="18" customHeight="1" x14ac:dyDescent="0.2">
      <c r="A9" s="47" t="s">
        <v>156</v>
      </c>
      <c r="B9" s="48">
        <v>0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9">
        <f t="shared" si="0"/>
        <v>0</v>
      </c>
      <c r="M9" s="52"/>
    </row>
    <row r="10" spans="1:13" ht="18" customHeight="1" x14ac:dyDescent="0.2">
      <c r="A10" s="7" t="s">
        <v>176</v>
      </c>
      <c r="B10" s="48">
        <v>0</v>
      </c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29</v>
      </c>
      <c r="L10" s="49">
        <f t="shared" si="0"/>
        <v>29</v>
      </c>
      <c r="M10" s="117" t="s">
        <v>154</v>
      </c>
    </row>
    <row r="11" spans="1:13" ht="18" customHeight="1" x14ac:dyDescent="0.2">
      <c r="A11" s="7" t="s">
        <v>17</v>
      </c>
      <c r="B11" s="48">
        <v>0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101</v>
      </c>
      <c r="L11" s="49">
        <f t="shared" si="0"/>
        <v>101</v>
      </c>
      <c r="M11" s="118"/>
    </row>
    <row r="12" spans="1:13" ht="18" customHeight="1" thickBot="1" x14ac:dyDescent="0.25">
      <c r="A12" s="9" t="s">
        <v>18</v>
      </c>
      <c r="B12" s="53">
        <v>0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49">
        <f t="shared" si="0"/>
        <v>0</v>
      </c>
      <c r="M12" s="54"/>
    </row>
    <row r="13" spans="1:13" ht="20.100000000000001" customHeight="1" thickBot="1" x14ac:dyDescent="0.25">
      <c r="A13" s="10" t="s">
        <v>20</v>
      </c>
      <c r="B13" s="55">
        <f>SUM(B4:B12)</f>
        <v>1</v>
      </c>
      <c r="C13" s="55">
        <f t="shared" ref="C13:L13" si="1">SUM(C4:C12)</f>
        <v>11</v>
      </c>
      <c r="D13" s="55">
        <f t="shared" si="1"/>
        <v>43</v>
      </c>
      <c r="E13" s="55">
        <f t="shared" si="1"/>
        <v>24</v>
      </c>
      <c r="F13" s="55">
        <f t="shared" si="1"/>
        <v>9</v>
      </c>
      <c r="G13" s="55">
        <f t="shared" si="1"/>
        <v>0</v>
      </c>
      <c r="H13" s="55">
        <f t="shared" si="1"/>
        <v>1</v>
      </c>
      <c r="I13" s="55">
        <f t="shared" si="1"/>
        <v>0</v>
      </c>
      <c r="J13" s="55">
        <f t="shared" si="1"/>
        <v>0</v>
      </c>
      <c r="K13" s="55">
        <f t="shared" si="1"/>
        <v>130</v>
      </c>
      <c r="L13" s="55">
        <f t="shared" si="1"/>
        <v>219</v>
      </c>
      <c r="M13" s="56"/>
    </row>
    <row r="14" spans="1:13" ht="30" customHeight="1" x14ac:dyDescent="0.2">
      <c r="A14" s="11" t="s">
        <v>12</v>
      </c>
      <c r="B14" s="57">
        <v>11</v>
      </c>
      <c r="C14" s="57">
        <v>3</v>
      </c>
      <c r="D14" s="57">
        <v>7</v>
      </c>
      <c r="E14" s="57">
        <v>2</v>
      </c>
      <c r="F14" s="57">
        <v>1</v>
      </c>
      <c r="G14" s="57">
        <v>0</v>
      </c>
      <c r="H14" s="57">
        <v>2</v>
      </c>
      <c r="I14" s="57">
        <v>3</v>
      </c>
      <c r="J14" s="57">
        <v>3</v>
      </c>
      <c r="K14" s="57">
        <v>0</v>
      </c>
      <c r="L14" s="58">
        <f>SUM(B14:K14)</f>
        <v>32</v>
      </c>
      <c r="M14" s="72" t="s">
        <v>196</v>
      </c>
    </row>
    <row r="15" spans="1:13" ht="18" customHeight="1" x14ac:dyDescent="0.2">
      <c r="A15" s="7" t="s">
        <v>13</v>
      </c>
      <c r="B15" s="48">
        <v>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58">
        <f t="shared" ref="L15:L22" si="2">SUM(B15:K15)</f>
        <v>1</v>
      </c>
      <c r="M15" s="60"/>
    </row>
    <row r="16" spans="1:13" ht="39.950000000000003" customHeight="1" x14ac:dyDescent="0.2">
      <c r="A16" s="24" t="s">
        <v>169</v>
      </c>
      <c r="B16" s="48">
        <f>5+8+5+4</f>
        <v>22</v>
      </c>
      <c r="C16" s="48">
        <f>15+5+7+6</f>
        <v>33</v>
      </c>
      <c r="D16" s="48">
        <f>13+18+12+13</f>
        <v>56</v>
      </c>
      <c r="E16" s="48">
        <f>6+15+1+7</f>
        <v>29</v>
      </c>
      <c r="F16" s="48">
        <f>12+2+4</f>
        <v>18</v>
      </c>
      <c r="G16" s="48">
        <v>0</v>
      </c>
      <c r="H16" s="48">
        <v>1</v>
      </c>
      <c r="I16" s="48">
        <v>0</v>
      </c>
      <c r="J16" s="48">
        <v>0</v>
      </c>
      <c r="K16" s="48">
        <v>0</v>
      </c>
      <c r="L16" s="58">
        <f t="shared" si="2"/>
        <v>159</v>
      </c>
      <c r="M16" s="73" t="s">
        <v>197</v>
      </c>
    </row>
    <row r="17" spans="1:13" ht="18" customHeight="1" x14ac:dyDescent="0.2">
      <c r="A17" s="7" t="s">
        <v>15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58">
        <f t="shared" si="2"/>
        <v>0</v>
      </c>
      <c r="M17" s="65"/>
    </row>
    <row r="18" spans="1:13" ht="18" customHeight="1" x14ac:dyDescent="0.2">
      <c r="A18" s="7" t="s">
        <v>16</v>
      </c>
      <c r="B18" s="48">
        <v>0</v>
      </c>
      <c r="C18" s="48">
        <v>0</v>
      </c>
      <c r="D18" s="48">
        <v>1</v>
      </c>
      <c r="E18" s="48">
        <v>0</v>
      </c>
      <c r="F18" s="48">
        <v>1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58">
        <f t="shared" si="2"/>
        <v>2</v>
      </c>
      <c r="M18" s="60"/>
    </row>
    <row r="19" spans="1:13" ht="18" customHeight="1" x14ac:dyDescent="0.2">
      <c r="A19" s="47" t="s">
        <v>156</v>
      </c>
      <c r="B19" s="48">
        <v>0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58">
        <f t="shared" si="2"/>
        <v>0</v>
      </c>
      <c r="M19" s="52"/>
    </row>
    <row r="20" spans="1:13" ht="18" customHeight="1" x14ac:dyDescent="0.2">
      <c r="A20" s="7" t="s">
        <v>25</v>
      </c>
      <c r="B20" s="48">
        <v>0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58">
        <f t="shared" si="2"/>
        <v>0</v>
      </c>
      <c r="M20" s="125" t="s">
        <v>154</v>
      </c>
    </row>
    <row r="21" spans="1:13" ht="18" customHeight="1" x14ac:dyDescent="0.2">
      <c r="A21" s="7" t="s">
        <v>17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58">
        <f t="shared" si="2"/>
        <v>0</v>
      </c>
      <c r="M21" s="126"/>
    </row>
    <row r="22" spans="1:13" ht="18" customHeight="1" thickBot="1" x14ac:dyDescent="0.25">
      <c r="A22" s="9" t="s">
        <v>18</v>
      </c>
      <c r="B22" s="53">
        <v>0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1</v>
      </c>
      <c r="K22" s="53">
        <v>0</v>
      </c>
      <c r="L22" s="49">
        <f t="shared" si="2"/>
        <v>1</v>
      </c>
      <c r="M22" s="61"/>
    </row>
    <row r="23" spans="1:13" ht="20.100000000000001" customHeight="1" thickBot="1" x14ac:dyDescent="0.25">
      <c r="A23" s="10" t="s">
        <v>21</v>
      </c>
      <c r="B23" s="55">
        <f>SUM(B14:B22)</f>
        <v>34</v>
      </c>
      <c r="C23" s="55">
        <f t="shared" ref="C23:L23" si="3">SUM(C14:C22)</f>
        <v>36</v>
      </c>
      <c r="D23" s="55">
        <f t="shared" si="3"/>
        <v>64</v>
      </c>
      <c r="E23" s="55">
        <f t="shared" si="3"/>
        <v>31</v>
      </c>
      <c r="F23" s="55">
        <f t="shared" si="3"/>
        <v>20</v>
      </c>
      <c r="G23" s="55">
        <f t="shared" si="3"/>
        <v>0</v>
      </c>
      <c r="H23" s="55">
        <f t="shared" si="3"/>
        <v>3</v>
      </c>
      <c r="I23" s="55">
        <f t="shared" si="3"/>
        <v>3</v>
      </c>
      <c r="J23" s="55">
        <f>SUM(J14:J22)</f>
        <v>4</v>
      </c>
      <c r="K23" s="55">
        <f>SUM(K14:K22)</f>
        <v>0</v>
      </c>
      <c r="L23" s="55">
        <f t="shared" si="3"/>
        <v>195</v>
      </c>
      <c r="M23" s="56"/>
    </row>
    <row r="24" spans="1:13" ht="24.95" customHeight="1" thickBot="1" x14ac:dyDescent="0.25">
      <c r="A24" s="12" t="s">
        <v>22</v>
      </c>
      <c r="B24" s="62">
        <f>SUM(B13,B23)</f>
        <v>35</v>
      </c>
      <c r="C24" s="62">
        <f t="shared" ref="C24:L24" si="4">SUM(C13,C23)</f>
        <v>47</v>
      </c>
      <c r="D24" s="62">
        <f t="shared" si="4"/>
        <v>107</v>
      </c>
      <c r="E24" s="62">
        <f t="shared" si="4"/>
        <v>55</v>
      </c>
      <c r="F24" s="62">
        <f t="shared" si="4"/>
        <v>29</v>
      </c>
      <c r="G24" s="62">
        <f t="shared" si="4"/>
        <v>0</v>
      </c>
      <c r="H24" s="62">
        <f t="shared" si="4"/>
        <v>4</v>
      </c>
      <c r="I24" s="62">
        <f t="shared" si="4"/>
        <v>3</v>
      </c>
      <c r="J24" s="62">
        <f t="shared" si="4"/>
        <v>4</v>
      </c>
      <c r="K24" s="62">
        <f>SUM(K13,K23)</f>
        <v>130</v>
      </c>
      <c r="L24" s="62">
        <f t="shared" si="4"/>
        <v>414</v>
      </c>
      <c r="M24" s="63"/>
    </row>
    <row r="25" spans="1:13" ht="15.75" x14ac:dyDescent="0.25">
      <c r="A25" s="27"/>
      <c r="M25" s="28" t="s">
        <v>23</v>
      </c>
    </row>
    <row r="26" spans="1:13" ht="24.95" customHeight="1" x14ac:dyDescent="0.3">
      <c r="A26" s="89" t="s">
        <v>179</v>
      </c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</row>
    <row r="27" spans="1:13" ht="9.9499999999999993" customHeight="1" x14ac:dyDescent="0.25">
      <c r="A27" s="27"/>
    </row>
    <row r="28" spans="1:13" ht="20.100000000000001" customHeight="1" x14ac:dyDescent="0.2">
      <c r="A28" s="90" t="s">
        <v>126</v>
      </c>
      <c r="B28" s="90"/>
      <c r="C28" s="90"/>
      <c r="D28" s="90" t="s">
        <v>134</v>
      </c>
      <c r="E28" s="90"/>
      <c r="F28" s="90" t="s">
        <v>171</v>
      </c>
      <c r="G28" s="90"/>
      <c r="H28" s="90" t="s">
        <v>190</v>
      </c>
      <c r="I28" s="90"/>
      <c r="J28" s="90" t="s">
        <v>128</v>
      </c>
      <c r="K28" s="90"/>
      <c r="L28" s="90"/>
      <c r="M28" s="90"/>
    </row>
    <row r="29" spans="1:13" ht="18" customHeight="1" x14ac:dyDescent="0.25">
      <c r="A29" s="91" t="s">
        <v>130</v>
      </c>
      <c r="B29" s="91"/>
      <c r="C29" s="91"/>
      <c r="D29" s="115">
        <f>SUM(D30:E38)</f>
        <v>88</v>
      </c>
      <c r="E29" s="115"/>
      <c r="F29" s="115">
        <f>SUM(F30:G38)</f>
        <v>131</v>
      </c>
      <c r="G29" s="115"/>
      <c r="H29" s="115">
        <f>SUM(H30:I38)</f>
        <v>219</v>
      </c>
      <c r="I29" s="115"/>
      <c r="J29" s="108"/>
      <c r="K29" s="108"/>
      <c r="L29" s="108"/>
      <c r="M29" s="109"/>
    </row>
    <row r="30" spans="1:13" ht="15.95" customHeight="1" x14ac:dyDescent="0.25">
      <c r="A30" s="95" t="s">
        <v>12</v>
      </c>
      <c r="B30" s="95"/>
      <c r="C30" s="95"/>
      <c r="D30" s="114">
        <f t="shared" ref="D30:D38" si="5">SUM(B4:F4)</f>
        <v>3</v>
      </c>
      <c r="E30" s="114"/>
      <c r="F30" s="114">
        <f t="shared" ref="F30:F38" si="6">SUM(G4:K4)</f>
        <v>1</v>
      </c>
      <c r="G30" s="114"/>
      <c r="H30" s="115">
        <f>SUM(D30:G30)</f>
        <v>4</v>
      </c>
      <c r="I30" s="115"/>
      <c r="J30" s="116"/>
      <c r="K30" s="116"/>
      <c r="L30" s="116"/>
      <c r="M30" s="116"/>
    </row>
    <row r="31" spans="1:13" ht="15.95" customHeight="1" x14ac:dyDescent="0.25">
      <c r="A31" s="95" t="s">
        <v>129</v>
      </c>
      <c r="B31" s="95"/>
      <c r="C31" s="95"/>
      <c r="D31" s="114">
        <f t="shared" si="5"/>
        <v>0</v>
      </c>
      <c r="E31" s="114"/>
      <c r="F31" s="114">
        <f t="shared" si="6"/>
        <v>0</v>
      </c>
      <c r="G31" s="114"/>
      <c r="H31" s="115">
        <f t="shared" ref="H31:H38" si="7">SUM(D31:G31)</f>
        <v>0</v>
      </c>
      <c r="I31" s="115"/>
      <c r="J31" s="116"/>
      <c r="K31" s="116"/>
      <c r="L31" s="116"/>
      <c r="M31" s="116"/>
    </row>
    <row r="32" spans="1:13" ht="15.95" customHeight="1" x14ac:dyDescent="0.25">
      <c r="A32" s="95" t="s">
        <v>139</v>
      </c>
      <c r="B32" s="95"/>
      <c r="C32" s="95"/>
      <c r="D32" s="114">
        <f t="shared" si="5"/>
        <v>85</v>
      </c>
      <c r="E32" s="114"/>
      <c r="F32" s="114">
        <f t="shared" si="6"/>
        <v>0</v>
      </c>
      <c r="G32" s="114"/>
      <c r="H32" s="115">
        <f t="shared" si="7"/>
        <v>85</v>
      </c>
      <c r="I32" s="115"/>
      <c r="J32" s="116"/>
      <c r="K32" s="116"/>
      <c r="L32" s="116"/>
      <c r="M32" s="116"/>
    </row>
    <row r="33" spans="1:13" ht="15.95" customHeight="1" x14ac:dyDescent="0.25">
      <c r="A33" s="95" t="s">
        <v>15</v>
      </c>
      <c r="B33" s="95"/>
      <c r="C33" s="95"/>
      <c r="D33" s="114">
        <f t="shared" si="5"/>
        <v>0</v>
      </c>
      <c r="E33" s="114"/>
      <c r="F33" s="114">
        <f t="shared" si="6"/>
        <v>0</v>
      </c>
      <c r="G33" s="114"/>
      <c r="H33" s="115">
        <f t="shared" si="7"/>
        <v>0</v>
      </c>
      <c r="I33" s="115"/>
      <c r="J33" s="116"/>
      <c r="K33" s="116"/>
      <c r="L33" s="116"/>
      <c r="M33" s="116"/>
    </row>
    <row r="34" spans="1:13" ht="15.95" customHeight="1" x14ac:dyDescent="0.25">
      <c r="A34" s="95" t="s">
        <v>132</v>
      </c>
      <c r="B34" s="95"/>
      <c r="C34" s="95"/>
      <c r="D34" s="114">
        <f t="shared" si="5"/>
        <v>0</v>
      </c>
      <c r="E34" s="114"/>
      <c r="F34" s="114">
        <f t="shared" si="6"/>
        <v>0</v>
      </c>
      <c r="G34" s="114"/>
      <c r="H34" s="115">
        <f t="shared" si="7"/>
        <v>0</v>
      </c>
      <c r="I34" s="115"/>
      <c r="J34" s="116"/>
      <c r="K34" s="116"/>
      <c r="L34" s="116"/>
      <c r="M34" s="116"/>
    </row>
    <row r="35" spans="1:13" ht="15.95" customHeight="1" x14ac:dyDescent="0.25">
      <c r="A35" s="95" t="s">
        <v>153</v>
      </c>
      <c r="B35" s="95"/>
      <c r="C35" s="95"/>
      <c r="D35" s="110">
        <f t="shared" si="5"/>
        <v>0</v>
      </c>
      <c r="E35" s="111"/>
      <c r="F35" s="110">
        <f t="shared" si="6"/>
        <v>0</v>
      </c>
      <c r="G35" s="111"/>
      <c r="H35" s="112">
        <f>SUM(D35:G35)</f>
        <v>0</v>
      </c>
      <c r="I35" s="113"/>
      <c r="J35" s="107"/>
      <c r="K35" s="108"/>
      <c r="L35" s="108"/>
      <c r="M35" s="109"/>
    </row>
    <row r="36" spans="1:13" ht="15.95" customHeight="1" x14ac:dyDescent="0.25">
      <c r="A36" s="95" t="s">
        <v>177</v>
      </c>
      <c r="B36" s="95"/>
      <c r="C36" s="95"/>
      <c r="D36" s="114">
        <f t="shared" si="5"/>
        <v>0</v>
      </c>
      <c r="E36" s="114"/>
      <c r="F36" s="110">
        <f>SUM(G10:K10)</f>
        <v>29</v>
      </c>
      <c r="G36" s="111"/>
      <c r="H36" s="115">
        <f t="shared" si="7"/>
        <v>29</v>
      </c>
      <c r="I36" s="115"/>
      <c r="J36" s="119" t="s">
        <v>154</v>
      </c>
      <c r="K36" s="120"/>
      <c r="L36" s="120"/>
      <c r="M36" s="121"/>
    </row>
    <row r="37" spans="1:13" ht="15.95" customHeight="1" x14ac:dyDescent="0.25">
      <c r="A37" s="95" t="s">
        <v>17</v>
      </c>
      <c r="B37" s="95"/>
      <c r="C37" s="95"/>
      <c r="D37" s="114">
        <f t="shared" si="5"/>
        <v>0</v>
      </c>
      <c r="E37" s="114"/>
      <c r="F37" s="110">
        <f>SUM(G11:K11)</f>
        <v>101</v>
      </c>
      <c r="G37" s="111"/>
      <c r="H37" s="115">
        <f t="shared" si="7"/>
        <v>101</v>
      </c>
      <c r="I37" s="115"/>
      <c r="J37" s="122"/>
      <c r="K37" s="123"/>
      <c r="L37" s="123"/>
      <c r="M37" s="124"/>
    </row>
    <row r="38" spans="1:13" ht="15.95" customHeight="1" x14ac:dyDescent="0.25">
      <c r="A38" s="95" t="s">
        <v>18</v>
      </c>
      <c r="B38" s="95"/>
      <c r="C38" s="95"/>
      <c r="D38" s="114">
        <f t="shared" si="5"/>
        <v>0</v>
      </c>
      <c r="E38" s="114"/>
      <c r="F38" s="114">
        <f t="shared" si="6"/>
        <v>0</v>
      </c>
      <c r="G38" s="114"/>
      <c r="H38" s="115">
        <f t="shared" si="7"/>
        <v>0</v>
      </c>
      <c r="I38" s="115"/>
      <c r="J38" s="116"/>
      <c r="K38" s="116"/>
      <c r="L38" s="116"/>
      <c r="M38" s="116"/>
    </row>
    <row r="39" spans="1:13" ht="18" customHeight="1" x14ac:dyDescent="0.25">
      <c r="A39" s="91" t="s">
        <v>131</v>
      </c>
      <c r="B39" s="91"/>
      <c r="C39" s="91"/>
      <c r="D39" s="115">
        <f>SUM(D40:E48)</f>
        <v>185</v>
      </c>
      <c r="E39" s="115"/>
      <c r="F39" s="115">
        <f>SUM(F40:G48)</f>
        <v>10</v>
      </c>
      <c r="G39" s="115"/>
      <c r="H39" s="115">
        <f>SUM(H40:I48)</f>
        <v>195</v>
      </c>
      <c r="I39" s="115"/>
      <c r="J39" s="108"/>
      <c r="K39" s="108"/>
      <c r="L39" s="108"/>
      <c r="M39" s="109"/>
    </row>
    <row r="40" spans="1:13" ht="15.95" customHeight="1" x14ac:dyDescent="0.25">
      <c r="A40" s="95" t="s">
        <v>12</v>
      </c>
      <c r="B40" s="95"/>
      <c r="C40" s="95"/>
      <c r="D40" s="114">
        <f t="shared" ref="D40:D48" si="8">SUM(B14:F14)</f>
        <v>24</v>
      </c>
      <c r="E40" s="114"/>
      <c r="F40" s="114">
        <f>SUM(G14:K14)</f>
        <v>8</v>
      </c>
      <c r="G40" s="114"/>
      <c r="H40" s="115">
        <f>SUM(D40:G40)</f>
        <v>32</v>
      </c>
      <c r="I40" s="115"/>
      <c r="J40" s="116"/>
      <c r="K40" s="116"/>
      <c r="L40" s="116"/>
      <c r="M40" s="116"/>
    </row>
    <row r="41" spans="1:13" ht="15.95" customHeight="1" x14ac:dyDescent="0.25">
      <c r="A41" s="95" t="s">
        <v>129</v>
      </c>
      <c r="B41" s="95"/>
      <c r="C41" s="95"/>
      <c r="D41" s="114">
        <f t="shared" si="8"/>
        <v>1</v>
      </c>
      <c r="E41" s="114"/>
      <c r="F41" s="114">
        <f>SUM(G15:K15)</f>
        <v>0</v>
      </c>
      <c r="G41" s="114"/>
      <c r="H41" s="115">
        <f t="shared" ref="H41:H48" si="9">SUM(D41:G41)</f>
        <v>1</v>
      </c>
      <c r="I41" s="115"/>
      <c r="J41" s="116"/>
      <c r="K41" s="116"/>
      <c r="L41" s="116"/>
      <c r="M41" s="116"/>
    </row>
    <row r="42" spans="1:13" ht="15.95" customHeight="1" x14ac:dyDescent="0.25">
      <c r="A42" s="95" t="s">
        <v>139</v>
      </c>
      <c r="B42" s="95"/>
      <c r="C42" s="95"/>
      <c r="D42" s="114">
        <f t="shared" si="8"/>
        <v>158</v>
      </c>
      <c r="E42" s="114"/>
      <c r="F42" s="114">
        <f>SUM(G16:K16)</f>
        <v>1</v>
      </c>
      <c r="G42" s="114"/>
      <c r="H42" s="115">
        <f t="shared" si="9"/>
        <v>159</v>
      </c>
      <c r="I42" s="115"/>
      <c r="J42" s="116"/>
      <c r="K42" s="116"/>
      <c r="L42" s="116"/>
      <c r="M42" s="116"/>
    </row>
    <row r="43" spans="1:13" ht="15.95" customHeight="1" x14ac:dyDescent="0.25">
      <c r="A43" s="95" t="s">
        <v>15</v>
      </c>
      <c r="B43" s="95"/>
      <c r="C43" s="95"/>
      <c r="D43" s="114">
        <f t="shared" si="8"/>
        <v>0</v>
      </c>
      <c r="E43" s="114"/>
      <c r="F43" s="114">
        <f t="shared" ref="F43:F48" si="10">SUM(G17:K17)</f>
        <v>0</v>
      </c>
      <c r="G43" s="114"/>
      <c r="H43" s="115">
        <f t="shared" si="9"/>
        <v>0</v>
      </c>
      <c r="I43" s="115"/>
      <c r="J43" s="116"/>
      <c r="K43" s="116"/>
      <c r="L43" s="116"/>
      <c r="M43" s="116"/>
    </row>
    <row r="44" spans="1:13" ht="15.95" customHeight="1" x14ac:dyDescent="0.25">
      <c r="A44" s="95" t="s">
        <v>132</v>
      </c>
      <c r="B44" s="95"/>
      <c r="C44" s="95"/>
      <c r="D44" s="114">
        <f t="shared" si="8"/>
        <v>2</v>
      </c>
      <c r="E44" s="114"/>
      <c r="F44" s="114">
        <f t="shared" si="10"/>
        <v>0</v>
      </c>
      <c r="G44" s="114"/>
      <c r="H44" s="115">
        <f t="shared" si="9"/>
        <v>2</v>
      </c>
      <c r="I44" s="115"/>
      <c r="J44" s="116"/>
      <c r="K44" s="116"/>
      <c r="L44" s="116"/>
      <c r="M44" s="116"/>
    </row>
    <row r="45" spans="1:13" ht="15.95" customHeight="1" x14ac:dyDescent="0.25">
      <c r="A45" s="95" t="s">
        <v>153</v>
      </c>
      <c r="B45" s="95"/>
      <c r="C45" s="95"/>
      <c r="D45" s="110">
        <f t="shared" si="8"/>
        <v>0</v>
      </c>
      <c r="E45" s="111"/>
      <c r="F45" s="110">
        <f t="shared" si="10"/>
        <v>0</v>
      </c>
      <c r="G45" s="111"/>
      <c r="H45" s="112">
        <f>SUM(D45:G45)</f>
        <v>0</v>
      </c>
      <c r="I45" s="113"/>
      <c r="J45" s="107"/>
      <c r="K45" s="108"/>
      <c r="L45" s="108"/>
      <c r="M45" s="109"/>
    </row>
    <row r="46" spans="1:13" ht="15.95" customHeight="1" x14ac:dyDescent="0.25">
      <c r="A46" s="95" t="s">
        <v>25</v>
      </c>
      <c r="B46" s="95"/>
      <c r="C46" s="95"/>
      <c r="D46" s="114">
        <f t="shared" si="8"/>
        <v>0</v>
      </c>
      <c r="E46" s="114"/>
      <c r="F46" s="114">
        <f t="shared" si="10"/>
        <v>0</v>
      </c>
      <c r="G46" s="114"/>
      <c r="H46" s="115">
        <f t="shared" si="9"/>
        <v>0</v>
      </c>
      <c r="I46" s="115"/>
      <c r="J46" s="119" t="s">
        <v>154</v>
      </c>
      <c r="K46" s="120"/>
      <c r="L46" s="120"/>
      <c r="M46" s="121"/>
    </row>
    <row r="47" spans="1:13" ht="15.95" customHeight="1" x14ac:dyDescent="0.25">
      <c r="A47" s="95" t="s">
        <v>17</v>
      </c>
      <c r="B47" s="95"/>
      <c r="C47" s="95"/>
      <c r="D47" s="114">
        <f t="shared" si="8"/>
        <v>0</v>
      </c>
      <c r="E47" s="114"/>
      <c r="F47" s="114">
        <f t="shared" si="10"/>
        <v>0</v>
      </c>
      <c r="G47" s="114"/>
      <c r="H47" s="115">
        <f t="shared" si="9"/>
        <v>0</v>
      </c>
      <c r="I47" s="115"/>
      <c r="J47" s="122"/>
      <c r="K47" s="123"/>
      <c r="L47" s="123"/>
      <c r="M47" s="124"/>
    </row>
    <row r="48" spans="1:13" ht="15.95" customHeight="1" x14ac:dyDescent="0.25">
      <c r="A48" s="95" t="s">
        <v>18</v>
      </c>
      <c r="B48" s="95"/>
      <c r="C48" s="95"/>
      <c r="D48" s="114">
        <f t="shared" si="8"/>
        <v>0</v>
      </c>
      <c r="E48" s="114"/>
      <c r="F48" s="114">
        <f t="shared" si="10"/>
        <v>1</v>
      </c>
      <c r="G48" s="114"/>
      <c r="H48" s="115">
        <f t="shared" si="9"/>
        <v>1</v>
      </c>
      <c r="I48" s="115"/>
      <c r="J48" s="116"/>
      <c r="K48" s="116"/>
      <c r="L48" s="116"/>
      <c r="M48" s="116"/>
    </row>
    <row r="49" spans="1:13" ht="18" customHeight="1" x14ac:dyDescent="0.25">
      <c r="A49" s="91" t="s">
        <v>133</v>
      </c>
      <c r="B49" s="91"/>
      <c r="C49" s="91"/>
      <c r="D49" s="115">
        <f>SUM(D50:E58)</f>
        <v>273</v>
      </c>
      <c r="E49" s="115"/>
      <c r="F49" s="115">
        <f>SUM(F50:G58)</f>
        <v>141</v>
      </c>
      <c r="G49" s="115"/>
      <c r="H49" s="115">
        <f>SUM(D49:G49)</f>
        <v>414</v>
      </c>
      <c r="I49" s="115"/>
      <c r="J49" s="108"/>
      <c r="K49" s="108"/>
      <c r="L49" s="108"/>
      <c r="M49" s="109"/>
    </row>
    <row r="50" spans="1:13" ht="15.95" customHeight="1" x14ac:dyDescent="0.25">
      <c r="A50" s="95" t="s">
        <v>12</v>
      </c>
      <c r="B50" s="95"/>
      <c r="C50" s="95"/>
      <c r="D50" s="114">
        <f t="shared" ref="D50:D58" si="11">SUM(D30,D40)</f>
        <v>27</v>
      </c>
      <c r="E50" s="114"/>
      <c r="F50" s="114">
        <f t="shared" ref="F50:F58" si="12">SUM(F30,F40)</f>
        <v>9</v>
      </c>
      <c r="G50" s="114"/>
      <c r="H50" s="115">
        <f>SUM(D50:G50)</f>
        <v>36</v>
      </c>
      <c r="I50" s="115"/>
      <c r="J50" s="116"/>
      <c r="K50" s="116"/>
      <c r="L50" s="116"/>
      <c r="M50" s="116"/>
    </row>
    <row r="51" spans="1:13" ht="15.95" customHeight="1" x14ac:dyDescent="0.25">
      <c r="A51" s="95" t="s">
        <v>129</v>
      </c>
      <c r="B51" s="95"/>
      <c r="C51" s="95"/>
      <c r="D51" s="114">
        <f t="shared" si="11"/>
        <v>1</v>
      </c>
      <c r="E51" s="114"/>
      <c r="F51" s="114">
        <f t="shared" si="12"/>
        <v>0</v>
      </c>
      <c r="G51" s="114"/>
      <c r="H51" s="115">
        <f t="shared" ref="H51:H58" si="13">SUM(D51:G51)</f>
        <v>1</v>
      </c>
      <c r="I51" s="115"/>
      <c r="J51" s="116"/>
      <c r="K51" s="116"/>
      <c r="L51" s="116"/>
      <c r="M51" s="116"/>
    </row>
    <row r="52" spans="1:13" ht="15.95" customHeight="1" x14ac:dyDescent="0.25">
      <c r="A52" s="95" t="s">
        <v>139</v>
      </c>
      <c r="B52" s="95"/>
      <c r="C52" s="95"/>
      <c r="D52" s="114">
        <f t="shared" si="11"/>
        <v>243</v>
      </c>
      <c r="E52" s="114"/>
      <c r="F52" s="114">
        <f>SUM(F32,F42)</f>
        <v>1</v>
      </c>
      <c r="G52" s="114"/>
      <c r="H52" s="115">
        <f t="shared" si="13"/>
        <v>244</v>
      </c>
      <c r="I52" s="115"/>
      <c r="J52" s="127"/>
      <c r="K52" s="128"/>
      <c r="L52" s="128"/>
      <c r="M52" s="129"/>
    </row>
    <row r="53" spans="1:13" ht="15.95" customHeight="1" x14ac:dyDescent="0.25">
      <c r="A53" s="95" t="s">
        <v>15</v>
      </c>
      <c r="B53" s="95"/>
      <c r="C53" s="95"/>
      <c r="D53" s="114">
        <f t="shared" si="11"/>
        <v>0</v>
      </c>
      <c r="E53" s="114"/>
      <c r="F53" s="114">
        <f t="shared" si="12"/>
        <v>0</v>
      </c>
      <c r="G53" s="114"/>
      <c r="H53" s="115">
        <f t="shared" si="13"/>
        <v>0</v>
      </c>
      <c r="I53" s="115"/>
      <c r="J53" s="116"/>
      <c r="K53" s="116"/>
      <c r="L53" s="116"/>
      <c r="M53" s="116"/>
    </row>
    <row r="54" spans="1:13" ht="15.95" customHeight="1" x14ac:dyDescent="0.25">
      <c r="A54" s="95" t="s">
        <v>132</v>
      </c>
      <c r="B54" s="95"/>
      <c r="C54" s="95"/>
      <c r="D54" s="114">
        <f t="shared" si="11"/>
        <v>2</v>
      </c>
      <c r="E54" s="114"/>
      <c r="F54" s="114">
        <f>SUM(F34,F44)</f>
        <v>0</v>
      </c>
      <c r="G54" s="114"/>
      <c r="H54" s="115">
        <f t="shared" si="13"/>
        <v>2</v>
      </c>
      <c r="I54" s="115"/>
      <c r="J54" s="116"/>
      <c r="K54" s="116"/>
      <c r="L54" s="116"/>
      <c r="M54" s="116"/>
    </row>
    <row r="55" spans="1:13" ht="15.95" customHeight="1" x14ac:dyDescent="0.25">
      <c r="A55" s="95" t="s">
        <v>153</v>
      </c>
      <c r="B55" s="95"/>
      <c r="C55" s="95"/>
      <c r="D55" s="110">
        <f t="shared" si="11"/>
        <v>0</v>
      </c>
      <c r="E55" s="111"/>
      <c r="F55" s="110">
        <f>SUM(F35,F45)</f>
        <v>0</v>
      </c>
      <c r="G55" s="111"/>
      <c r="H55" s="112">
        <f>SUM(D55:G55)</f>
        <v>0</v>
      </c>
      <c r="I55" s="113"/>
      <c r="J55" s="107"/>
      <c r="K55" s="108"/>
      <c r="L55" s="108"/>
      <c r="M55" s="109"/>
    </row>
    <row r="56" spans="1:13" ht="15.95" customHeight="1" x14ac:dyDescent="0.25">
      <c r="A56" s="95" t="s">
        <v>178</v>
      </c>
      <c r="B56" s="95"/>
      <c r="C56" s="95"/>
      <c r="D56" s="114">
        <f t="shared" si="11"/>
        <v>0</v>
      </c>
      <c r="E56" s="114"/>
      <c r="F56" s="110">
        <f>SUM(F36,F46)</f>
        <v>29</v>
      </c>
      <c r="G56" s="111"/>
      <c r="H56" s="115">
        <f t="shared" si="13"/>
        <v>29</v>
      </c>
      <c r="I56" s="115"/>
      <c r="J56" s="119" t="s">
        <v>154</v>
      </c>
      <c r="K56" s="120"/>
      <c r="L56" s="120"/>
      <c r="M56" s="121"/>
    </row>
    <row r="57" spans="1:13" ht="15.95" customHeight="1" x14ac:dyDescent="0.25">
      <c r="A57" s="95" t="s">
        <v>17</v>
      </c>
      <c r="B57" s="95"/>
      <c r="C57" s="95"/>
      <c r="D57" s="114">
        <f t="shared" si="11"/>
        <v>0</v>
      </c>
      <c r="E57" s="114"/>
      <c r="F57" s="110">
        <f>SUM(F37,F47)</f>
        <v>101</v>
      </c>
      <c r="G57" s="111"/>
      <c r="H57" s="115">
        <f t="shared" si="13"/>
        <v>101</v>
      </c>
      <c r="I57" s="115"/>
      <c r="J57" s="122"/>
      <c r="K57" s="123"/>
      <c r="L57" s="123"/>
      <c r="M57" s="124"/>
    </row>
    <row r="58" spans="1:13" ht="15.95" customHeight="1" x14ac:dyDescent="0.25">
      <c r="A58" s="95" t="s">
        <v>18</v>
      </c>
      <c r="B58" s="95"/>
      <c r="C58" s="95"/>
      <c r="D58" s="114">
        <f t="shared" si="11"/>
        <v>0</v>
      </c>
      <c r="E58" s="114"/>
      <c r="F58" s="114">
        <f t="shared" si="12"/>
        <v>1</v>
      </c>
      <c r="G58" s="114"/>
      <c r="H58" s="115">
        <f t="shared" si="13"/>
        <v>1</v>
      </c>
      <c r="I58" s="115"/>
      <c r="J58" s="116"/>
      <c r="K58" s="116"/>
      <c r="L58" s="116"/>
      <c r="M58" s="116"/>
    </row>
    <row r="60" spans="1:13" x14ac:dyDescent="0.2">
      <c r="B60" s="130" t="s">
        <v>191</v>
      </c>
      <c r="C60" s="130"/>
      <c r="D60" s="70" t="s">
        <v>192</v>
      </c>
      <c r="E60" s="70" t="s">
        <v>193</v>
      </c>
      <c r="F60" s="71" t="s">
        <v>194</v>
      </c>
      <c r="G60" s="71" t="s">
        <v>195</v>
      </c>
      <c r="H60" s="67"/>
      <c r="I60" s="67"/>
    </row>
    <row r="61" spans="1:13" ht="14.25" x14ac:dyDescent="0.2">
      <c r="B61" s="130"/>
      <c r="C61" s="130"/>
      <c r="D61" s="68">
        <v>23</v>
      </c>
      <c r="E61" s="68">
        <v>1</v>
      </c>
      <c r="F61" s="68">
        <v>164</v>
      </c>
      <c r="G61" s="69">
        <v>1</v>
      </c>
    </row>
  </sheetData>
  <mergeCells count="157">
    <mergeCell ref="A1:M1"/>
    <mergeCell ref="M10:M11"/>
    <mergeCell ref="M20:M21"/>
    <mergeCell ref="A26:M26"/>
    <mergeCell ref="J28:M28"/>
    <mergeCell ref="A29:C29"/>
    <mergeCell ref="D29:E29"/>
    <mergeCell ref="F29:G29"/>
    <mergeCell ref="H29:I29"/>
    <mergeCell ref="J29:M29"/>
    <mergeCell ref="A28:C28"/>
    <mergeCell ref="D28:E28"/>
    <mergeCell ref="F28:G28"/>
    <mergeCell ref="H28:I28"/>
    <mergeCell ref="J30:M30"/>
    <mergeCell ref="A31:C31"/>
    <mergeCell ref="D31:E31"/>
    <mergeCell ref="F31:G31"/>
    <mergeCell ref="H31:I31"/>
    <mergeCell ref="J31:M31"/>
    <mergeCell ref="A30:C30"/>
    <mergeCell ref="D30:E30"/>
    <mergeCell ref="F30:G30"/>
    <mergeCell ref="H30:I30"/>
    <mergeCell ref="J32:M32"/>
    <mergeCell ref="A33:C33"/>
    <mergeCell ref="D33:E33"/>
    <mergeCell ref="F33:G33"/>
    <mergeCell ref="H33:I33"/>
    <mergeCell ref="J33:M33"/>
    <mergeCell ref="A32:C32"/>
    <mergeCell ref="D32:E32"/>
    <mergeCell ref="F32:G32"/>
    <mergeCell ref="H32:I32"/>
    <mergeCell ref="J34:M34"/>
    <mergeCell ref="A35:C35"/>
    <mergeCell ref="D35:E35"/>
    <mergeCell ref="F35:G35"/>
    <mergeCell ref="H35:I35"/>
    <mergeCell ref="J35:M35"/>
    <mergeCell ref="A34:C34"/>
    <mergeCell ref="D34:E34"/>
    <mergeCell ref="F34:G34"/>
    <mergeCell ref="H34:I34"/>
    <mergeCell ref="J36:M37"/>
    <mergeCell ref="A37:C37"/>
    <mergeCell ref="D37:E37"/>
    <mergeCell ref="F37:G37"/>
    <mergeCell ref="H37:I37"/>
    <mergeCell ref="A36:C36"/>
    <mergeCell ref="D36:E36"/>
    <mergeCell ref="F36:G36"/>
    <mergeCell ref="H36:I36"/>
    <mergeCell ref="J38:M38"/>
    <mergeCell ref="A39:C39"/>
    <mergeCell ref="D39:E39"/>
    <mergeCell ref="F39:G39"/>
    <mergeCell ref="H39:I39"/>
    <mergeCell ref="J39:M39"/>
    <mergeCell ref="A38:C38"/>
    <mergeCell ref="D38:E38"/>
    <mergeCell ref="F38:G38"/>
    <mergeCell ref="H38:I38"/>
    <mergeCell ref="J40:M40"/>
    <mergeCell ref="A41:C41"/>
    <mergeCell ref="D41:E41"/>
    <mergeCell ref="F41:G41"/>
    <mergeCell ref="H41:I41"/>
    <mergeCell ref="J41:M41"/>
    <mergeCell ref="A40:C40"/>
    <mergeCell ref="D40:E40"/>
    <mergeCell ref="F40:G40"/>
    <mergeCell ref="H40:I40"/>
    <mergeCell ref="J42:M42"/>
    <mergeCell ref="A43:C43"/>
    <mergeCell ref="D43:E43"/>
    <mergeCell ref="F43:G43"/>
    <mergeCell ref="H43:I43"/>
    <mergeCell ref="J43:M43"/>
    <mergeCell ref="A42:C42"/>
    <mergeCell ref="D42:E42"/>
    <mergeCell ref="F42:G42"/>
    <mergeCell ref="H42:I42"/>
    <mergeCell ref="J44:M44"/>
    <mergeCell ref="A45:C45"/>
    <mergeCell ref="D45:E45"/>
    <mergeCell ref="F45:G45"/>
    <mergeCell ref="H45:I45"/>
    <mergeCell ref="J45:M45"/>
    <mergeCell ref="A44:C44"/>
    <mergeCell ref="D44:E44"/>
    <mergeCell ref="F44:G44"/>
    <mergeCell ref="H44:I44"/>
    <mergeCell ref="J46:M47"/>
    <mergeCell ref="A47:C47"/>
    <mergeCell ref="D47:E47"/>
    <mergeCell ref="F47:G47"/>
    <mergeCell ref="H47:I47"/>
    <mergeCell ref="A46:C46"/>
    <mergeCell ref="D46:E46"/>
    <mergeCell ref="F46:G46"/>
    <mergeCell ref="H46:I46"/>
    <mergeCell ref="J48:M48"/>
    <mergeCell ref="A49:C49"/>
    <mergeCell ref="D49:E49"/>
    <mergeCell ref="F49:G49"/>
    <mergeCell ref="H49:I49"/>
    <mergeCell ref="J49:M49"/>
    <mergeCell ref="A48:C48"/>
    <mergeCell ref="D48:E48"/>
    <mergeCell ref="F48:G48"/>
    <mergeCell ref="H48:I48"/>
    <mergeCell ref="J50:M50"/>
    <mergeCell ref="A51:C51"/>
    <mergeCell ref="D51:E51"/>
    <mergeCell ref="F51:G51"/>
    <mergeCell ref="H51:I51"/>
    <mergeCell ref="J51:M51"/>
    <mergeCell ref="A50:C50"/>
    <mergeCell ref="D50:E50"/>
    <mergeCell ref="F50:G50"/>
    <mergeCell ref="H50:I50"/>
    <mergeCell ref="J52:M52"/>
    <mergeCell ref="A53:C53"/>
    <mergeCell ref="D53:E53"/>
    <mergeCell ref="F53:G53"/>
    <mergeCell ref="H53:I53"/>
    <mergeCell ref="J53:M53"/>
    <mergeCell ref="A52:C52"/>
    <mergeCell ref="D52:E52"/>
    <mergeCell ref="F52:G52"/>
    <mergeCell ref="H52:I52"/>
    <mergeCell ref="J54:M54"/>
    <mergeCell ref="A55:C55"/>
    <mergeCell ref="D55:E55"/>
    <mergeCell ref="F55:G55"/>
    <mergeCell ref="H55:I55"/>
    <mergeCell ref="J55:M55"/>
    <mergeCell ref="A54:C54"/>
    <mergeCell ref="D54:E54"/>
    <mergeCell ref="F54:G54"/>
    <mergeCell ref="H54:I54"/>
    <mergeCell ref="B60:C61"/>
    <mergeCell ref="J58:M58"/>
    <mergeCell ref="A58:C58"/>
    <mergeCell ref="D58:E58"/>
    <mergeCell ref="F58:G58"/>
    <mergeCell ref="H58:I58"/>
    <mergeCell ref="J56:M57"/>
    <mergeCell ref="A57:C57"/>
    <mergeCell ref="D57:E57"/>
    <mergeCell ref="F57:G57"/>
    <mergeCell ref="H57:I57"/>
    <mergeCell ref="A56:C56"/>
    <mergeCell ref="D56:E56"/>
    <mergeCell ref="F56:G56"/>
    <mergeCell ref="H56:I56"/>
  </mergeCells>
  <phoneticPr fontId="2" type="noConversion"/>
  <conditionalFormatting sqref="F30:G37 K48:M48 D40:G48 M4 M14 K50:M54 K38:M38 J48:J56 J30:J36 K30:M34 J38:J46 K40:M44 J58:M58 D30:E38 F38:I38 D50:G58">
    <cfRule type="cellIs" dxfId="19" priority="1" stopIfTrue="1" operator="notEqual">
      <formula>0</formula>
    </cfRule>
  </conditionalFormatting>
  <conditionalFormatting sqref="D49:I49 H50:I58 D39:I39 H40:I48 D29:I29 H30:I37">
    <cfRule type="cellIs" dxfId="18" priority="2" stopIfTrue="1" operator="notEqual">
      <formula>0</formula>
    </cfRule>
  </conditionalFormatting>
  <conditionalFormatting sqref="M12:M13 M22:M24 M15:M19 M5:M9 B4:L24">
    <cfRule type="cellIs" dxfId="17" priority="3" stopIfTrue="1" operator="notEqual">
      <formula>0</formula>
    </cfRule>
  </conditionalFormatting>
  <pageMargins left="0.5" right="0.25" top="0.25" bottom="0.25" header="0" footer="0.25"/>
  <pageSetup paperSize="9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workbookViewId="0">
      <selection activeCell="A21" sqref="A21"/>
    </sheetView>
  </sheetViews>
  <sheetFormatPr defaultRowHeight="12.75" x14ac:dyDescent="0.2"/>
  <cols>
    <col min="1" max="1" width="28.1640625" style="26" customWidth="1"/>
    <col min="2" max="2" width="9.83203125" style="26" customWidth="1"/>
    <col min="3" max="10" width="8.83203125" style="26" customWidth="1"/>
    <col min="11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3" ht="30" customHeight="1" x14ac:dyDescent="0.3">
      <c r="A1" s="89" t="s">
        <v>198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5" customHeight="1" thickBot="1" x14ac:dyDescent="0.25"/>
    <row r="3" spans="1:13" ht="30" customHeight="1" thickBot="1" x14ac:dyDescent="0.25">
      <c r="A3" s="3" t="s">
        <v>0</v>
      </c>
      <c r="B3" s="4" t="s">
        <v>199</v>
      </c>
      <c r="C3" s="4" t="s">
        <v>200</v>
      </c>
      <c r="D3" s="4" t="s">
        <v>201</v>
      </c>
      <c r="E3" s="4" t="s">
        <v>202</v>
      </c>
      <c r="F3" s="4" t="s">
        <v>203</v>
      </c>
      <c r="G3" s="4" t="s">
        <v>204</v>
      </c>
      <c r="H3" s="4" t="s">
        <v>205</v>
      </c>
      <c r="I3" s="4" t="s">
        <v>206</v>
      </c>
      <c r="J3" s="4" t="s">
        <v>207</v>
      </c>
      <c r="K3" s="4" t="s">
        <v>208</v>
      </c>
      <c r="L3" s="5" t="s">
        <v>1</v>
      </c>
      <c r="M3" s="6" t="s">
        <v>2</v>
      </c>
    </row>
    <row r="4" spans="1:13" ht="20.100000000000001" customHeight="1" x14ac:dyDescent="0.2">
      <c r="A4" s="7" t="s">
        <v>12</v>
      </c>
      <c r="B4" s="48">
        <v>0</v>
      </c>
      <c r="C4" s="48">
        <v>0</v>
      </c>
      <c r="D4" s="48">
        <v>0</v>
      </c>
      <c r="E4" s="48">
        <v>0</v>
      </c>
      <c r="F4" s="48">
        <v>0</v>
      </c>
      <c r="G4" s="48">
        <v>1</v>
      </c>
      <c r="H4" s="48">
        <v>0</v>
      </c>
      <c r="I4" s="48">
        <v>1</v>
      </c>
      <c r="J4" s="48">
        <v>0</v>
      </c>
      <c r="K4" s="48">
        <v>0</v>
      </c>
      <c r="L4" s="49">
        <f>SUM(B4:K4)</f>
        <v>2</v>
      </c>
      <c r="M4" s="50"/>
    </row>
    <row r="5" spans="1:13" ht="20.100000000000001" customHeight="1" x14ac:dyDescent="0.2">
      <c r="A5" s="7" t="s">
        <v>210</v>
      </c>
      <c r="B5" s="48">
        <v>0</v>
      </c>
      <c r="C5" s="48">
        <v>1</v>
      </c>
      <c r="D5" s="48">
        <v>0</v>
      </c>
      <c r="E5" s="48">
        <v>0</v>
      </c>
      <c r="F5" s="48">
        <v>0</v>
      </c>
      <c r="G5" s="48">
        <v>0</v>
      </c>
      <c r="H5" s="48">
        <v>0</v>
      </c>
      <c r="I5" s="48">
        <v>1</v>
      </c>
      <c r="J5" s="48">
        <v>0</v>
      </c>
      <c r="K5" s="48">
        <v>0</v>
      </c>
      <c r="L5" s="49">
        <f>SUM(B5:K5)</f>
        <v>2</v>
      </c>
      <c r="M5" s="51"/>
    </row>
    <row r="6" spans="1:13" ht="20.100000000000001" customHeight="1" x14ac:dyDescent="0.2">
      <c r="A6" s="8" t="s">
        <v>209</v>
      </c>
      <c r="B6" s="48">
        <v>0</v>
      </c>
      <c r="C6" s="48">
        <v>0</v>
      </c>
      <c r="D6" s="48">
        <v>0</v>
      </c>
      <c r="E6" s="48">
        <v>0</v>
      </c>
      <c r="F6" s="48">
        <v>0</v>
      </c>
      <c r="G6" s="48">
        <v>0</v>
      </c>
      <c r="H6" s="48">
        <v>10</v>
      </c>
      <c r="I6" s="48">
        <v>71</v>
      </c>
      <c r="J6" s="48">
        <v>0</v>
      </c>
      <c r="K6" s="48">
        <v>0</v>
      </c>
      <c r="L6" s="49">
        <f>SUM(B6:K6)</f>
        <v>81</v>
      </c>
      <c r="M6" s="64"/>
    </row>
    <row r="7" spans="1:13" ht="20.100000000000001" customHeight="1" x14ac:dyDescent="0.2">
      <c r="A7" s="7" t="s">
        <v>176</v>
      </c>
      <c r="B7" s="48">
        <v>0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67</v>
      </c>
      <c r="L7" s="49">
        <f>SUM(B7:K7)</f>
        <v>67</v>
      </c>
      <c r="M7" s="117" t="s">
        <v>154</v>
      </c>
    </row>
    <row r="8" spans="1:13" ht="20.100000000000001" customHeight="1" thickBot="1" x14ac:dyDescent="0.25">
      <c r="A8" s="7" t="s">
        <v>17</v>
      </c>
      <c r="B8" s="48">
        <v>0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9">
        <f>SUM(B8:K8)</f>
        <v>0</v>
      </c>
      <c r="M8" s="118"/>
    </row>
    <row r="9" spans="1:13" ht="24.95" customHeight="1" thickBot="1" x14ac:dyDescent="0.25">
      <c r="A9" s="10" t="s">
        <v>20</v>
      </c>
      <c r="B9" s="55">
        <f>SUM(B4:B8)</f>
        <v>0</v>
      </c>
      <c r="C9" s="55">
        <f t="shared" ref="C9:K9" si="0">SUM(C4:C8)</f>
        <v>1</v>
      </c>
      <c r="D9" s="55">
        <f t="shared" si="0"/>
        <v>0</v>
      </c>
      <c r="E9" s="55">
        <f t="shared" si="0"/>
        <v>0</v>
      </c>
      <c r="F9" s="55">
        <f t="shared" si="0"/>
        <v>0</v>
      </c>
      <c r="G9" s="55">
        <f t="shared" si="0"/>
        <v>1</v>
      </c>
      <c r="H9" s="55">
        <f t="shared" si="0"/>
        <v>10</v>
      </c>
      <c r="I9" s="55">
        <f t="shared" si="0"/>
        <v>73</v>
      </c>
      <c r="J9" s="55">
        <f t="shared" si="0"/>
        <v>0</v>
      </c>
      <c r="K9" s="55">
        <f t="shared" si="0"/>
        <v>67</v>
      </c>
      <c r="L9" s="55">
        <f>SUM(L4:L8)</f>
        <v>152</v>
      </c>
      <c r="M9" s="56"/>
    </row>
    <row r="10" spans="1:13" ht="20.100000000000001" customHeight="1" x14ac:dyDescent="0.2">
      <c r="A10" s="7" t="s">
        <v>12</v>
      </c>
      <c r="B10" s="48">
        <v>0</v>
      </c>
      <c r="C10" s="48">
        <v>0</v>
      </c>
      <c r="D10" s="48">
        <v>0</v>
      </c>
      <c r="E10" s="48">
        <v>0</v>
      </c>
      <c r="F10" s="48">
        <v>1</v>
      </c>
      <c r="G10" s="48">
        <v>1</v>
      </c>
      <c r="H10" s="48">
        <v>0</v>
      </c>
      <c r="I10" s="48">
        <v>0</v>
      </c>
      <c r="J10" s="48">
        <v>0</v>
      </c>
      <c r="K10" s="48">
        <v>0</v>
      </c>
      <c r="L10" s="49">
        <f>SUM(B10:K10)</f>
        <v>2</v>
      </c>
      <c r="M10" s="50"/>
    </row>
    <row r="11" spans="1:13" ht="20.100000000000001" customHeight="1" x14ac:dyDescent="0.2">
      <c r="A11" s="7" t="s">
        <v>210</v>
      </c>
      <c r="B11" s="48">
        <v>0</v>
      </c>
      <c r="C11" s="48">
        <v>0</v>
      </c>
      <c r="D11" s="48">
        <v>0</v>
      </c>
      <c r="E11" s="48">
        <v>0</v>
      </c>
      <c r="F11" s="48">
        <v>3</v>
      </c>
      <c r="G11" s="48">
        <v>1</v>
      </c>
      <c r="H11" s="48">
        <v>0</v>
      </c>
      <c r="I11" s="48">
        <v>6</v>
      </c>
      <c r="J11" s="48">
        <v>0</v>
      </c>
      <c r="K11" s="48">
        <v>1</v>
      </c>
      <c r="L11" s="49">
        <f>SUM(B11:K11)</f>
        <v>11</v>
      </c>
      <c r="M11" s="51"/>
    </row>
    <row r="12" spans="1:13" ht="20.100000000000001" customHeight="1" x14ac:dyDescent="0.2">
      <c r="A12" s="8" t="s">
        <v>209</v>
      </c>
      <c r="B12" s="48">
        <v>0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7</v>
      </c>
      <c r="J12" s="48">
        <v>0</v>
      </c>
      <c r="K12" s="48">
        <v>0</v>
      </c>
      <c r="L12" s="49">
        <f>SUM(B12:K12)</f>
        <v>7</v>
      </c>
      <c r="M12" s="64"/>
    </row>
    <row r="13" spans="1:13" ht="20.100000000000001" customHeight="1" x14ac:dyDescent="0.2">
      <c r="A13" s="7" t="s">
        <v>176</v>
      </c>
      <c r="B13" s="48">
        <v>0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164</v>
      </c>
      <c r="L13" s="49">
        <f>SUM(B13:K13)</f>
        <v>164</v>
      </c>
      <c r="M13" s="117" t="s">
        <v>154</v>
      </c>
    </row>
    <row r="14" spans="1:13" ht="20.100000000000001" customHeight="1" thickBot="1" x14ac:dyDescent="0.25">
      <c r="A14" s="7" t="s">
        <v>17</v>
      </c>
      <c r="B14" s="48">
        <v>0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9">
        <f>SUM(B14:K14)</f>
        <v>0</v>
      </c>
      <c r="M14" s="118"/>
    </row>
    <row r="15" spans="1:13" ht="24.95" customHeight="1" thickBot="1" x14ac:dyDescent="0.25">
      <c r="A15" s="10" t="s">
        <v>211</v>
      </c>
      <c r="B15" s="55">
        <f>SUM(B10:B14)</f>
        <v>0</v>
      </c>
      <c r="C15" s="55">
        <f t="shared" ref="C15:L15" si="1">SUM(C10:C14)</f>
        <v>0</v>
      </c>
      <c r="D15" s="55">
        <f t="shared" si="1"/>
        <v>0</v>
      </c>
      <c r="E15" s="55">
        <f t="shared" si="1"/>
        <v>0</v>
      </c>
      <c r="F15" s="55">
        <f t="shared" si="1"/>
        <v>4</v>
      </c>
      <c r="G15" s="55">
        <f t="shared" si="1"/>
        <v>2</v>
      </c>
      <c r="H15" s="55">
        <f t="shared" si="1"/>
        <v>0</v>
      </c>
      <c r="I15" s="55">
        <f t="shared" si="1"/>
        <v>13</v>
      </c>
      <c r="J15" s="55">
        <f t="shared" si="1"/>
        <v>0</v>
      </c>
      <c r="K15" s="55">
        <f t="shared" si="1"/>
        <v>165</v>
      </c>
      <c r="L15" s="55">
        <f t="shared" si="1"/>
        <v>184</v>
      </c>
      <c r="M15" s="56"/>
    </row>
    <row r="16" spans="1:13" ht="20.100000000000001" customHeight="1" x14ac:dyDescent="0.2">
      <c r="A16" s="11" t="s">
        <v>12</v>
      </c>
      <c r="B16" s="57">
        <v>5</v>
      </c>
      <c r="C16" s="57">
        <v>0</v>
      </c>
      <c r="D16" s="57">
        <v>1</v>
      </c>
      <c r="E16" s="57">
        <v>0</v>
      </c>
      <c r="F16" s="57">
        <v>1</v>
      </c>
      <c r="G16" s="57">
        <v>4</v>
      </c>
      <c r="H16" s="57">
        <v>3</v>
      </c>
      <c r="I16" s="57">
        <v>1</v>
      </c>
      <c r="J16" s="57">
        <v>0</v>
      </c>
      <c r="K16" s="57">
        <v>3</v>
      </c>
      <c r="L16" s="58">
        <f t="shared" ref="L16:L21" si="2">SUM(B16:K16)</f>
        <v>18</v>
      </c>
      <c r="M16" s="72"/>
    </row>
    <row r="17" spans="1:13" ht="20.100000000000001" customHeight="1" x14ac:dyDescent="0.2">
      <c r="A17" s="7" t="s">
        <v>210</v>
      </c>
      <c r="B17" s="48">
        <v>0</v>
      </c>
      <c r="C17" s="48">
        <v>6</v>
      </c>
      <c r="D17" s="48">
        <v>3</v>
      </c>
      <c r="E17" s="48">
        <v>0</v>
      </c>
      <c r="F17" s="48">
        <v>0</v>
      </c>
      <c r="G17" s="48">
        <v>1</v>
      </c>
      <c r="H17" s="48">
        <v>1</v>
      </c>
      <c r="I17" s="48">
        <v>2</v>
      </c>
      <c r="J17" s="48">
        <v>0</v>
      </c>
      <c r="K17" s="48">
        <v>2</v>
      </c>
      <c r="L17" s="58">
        <f>SUM(B17:K17)</f>
        <v>15</v>
      </c>
      <c r="M17" s="60"/>
    </row>
    <row r="18" spans="1:13" ht="20.100000000000001" customHeight="1" x14ac:dyDescent="0.2">
      <c r="A18" s="8" t="s">
        <v>209</v>
      </c>
      <c r="B18" s="48">
        <v>0</v>
      </c>
      <c r="C18" s="48">
        <v>0</v>
      </c>
      <c r="D18" s="48">
        <v>0</v>
      </c>
      <c r="E18" s="48">
        <v>0</v>
      </c>
      <c r="F18" s="48">
        <v>0</v>
      </c>
      <c r="G18" s="48">
        <v>89</v>
      </c>
      <c r="H18" s="48">
        <v>132</v>
      </c>
      <c r="I18" s="48">
        <v>105</v>
      </c>
      <c r="J18" s="48">
        <v>0</v>
      </c>
      <c r="K18" s="48">
        <v>0</v>
      </c>
      <c r="L18" s="58">
        <f t="shared" si="2"/>
        <v>326</v>
      </c>
      <c r="M18" s="73"/>
    </row>
    <row r="19" spans="1:13" ht="20.100000000000001" customHeight="1" x14ac:dyDescent="0.2">
      <c r="A19" s="7" t="s">
        <v>25</v>
      </c>
      <c r="B19" s="48">
        <v>0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450</v>
      </c>
      <c r="L19" s="58">
        <f t="shared" si="2"/>
        <v>450</v>
      </c>
      <c r="M19" s="125" t="s">
        <v>154</v>
      </c>
    </row>
    <row r="20" spans="1:13" ht="20.100000000000001" customHeight="1" x14ac:dyDescent="0.2">
      <c r="A20" s="7" t="s">
        <v>17</v>
      </c>
      <c r="B20" s="48">
        <v>0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58">
        <f t="shared" si="2"/>
        <v>0</v>
      </c>
      <c r="M20" s="126"/>
    </row>
    <row r="21" spans="1:13" ht="20.100000000000001" customHeight="1" thickBot="1" x14ac:dyDescent="0.25">
      <c r="A21" s="9" t="s">
        <v>18</v>
      </c>
      <c r="B21" s="53">
        <v>0</v>
      </c>
      <c r="C21" s="53">
        <v>0</v>
      </c>
      <c r="D21" s="53">
        <v>0</v>
      </c>
      <c r="E21" s="53">
        <v>0</v>
      </c>
      <c r="F21" s="53">
        <v>1</v>
      </c>
      <c r="G21" s="53">
        <v>0</v>
      </c>
      <c r="H21" s="53">
        <v>0</v>
      </c>
      <c r="I21" s="53">
        <v>1</v>
      </c>
      <c r="J21" s="53">
        <v>0</v>
      </c>
      <c r="K21" s="53">
        <v>0</v>
      </c>
      <c r="L21" s="49">
        <f t="shared" si="2"/>
        <v>2</v>
      </c>
      <c r="M21" s="61"/>
    </row>
    <row r="22" spans="1:13" ht="24.95" customHeight="1" thickBot="1" x14ac:dyDescent="0.25">
      <c r="A22" s="10" t="s">
        <v>212</v>
      </c>
      <c r="B22" s="55">
        <f>SUM(B16:B21)</f>
        <v>5</v>
      </c>
      <c r="C22" s="55">
        <f t="shared" ref="C22:L22" si="3">SUM(C16:C21)</f>
        <v>6</v>
      </c>
      <c r="D22" s="55">
        <f t="shared" si="3"/>
        <v>4</v>
      </c>
      <c r="E22" s="55">
        <f t="shared" si="3"/>
        <v>0</v>
      </c>
      <c r="F22" s="55">
        <f t="shared" si="3"/>
        <v>2</v>
      </c>
      <c r="G22" s="55">
        <f t="shared" si="3"/>
        <v>94</v>
      </c>
      <c r="H22" s="55">
        <f t="shared" si="3"/>
        <v>136</v>
      </c>
      <c r="I22" s="55">
        <f t="shared" si="3"/>
        <v>109</v>
      </c>
      <c r="J22" s="55">
        <f>SUM(J16:J21)</f>
        <v>0</v>
      </c>
      <c r="K22" s="55">
        <f>SUM(K16:K21)</f>
        <v>455</v>
      </c>
      <c r="L22" s="55">
        <f t="shared" si="3"/>
        <v>811</v>
      </c>
      <c r="M22" s="56"/>
    </row>
    <row r="23" spans="1:13" ht="24.95" customHeight="1" thickBot="1" x14ac:dyDescent="0.25">
      <c r="A23" s="12" t="s">
        <v>22</v>
      </c>
      <c r="B23" s="62">
        <f>SUM(B9,B15,B22)</f>
        <v>5</v>
      </c>
      <c r="C23" s="62">
        <f t="shared" ref="C23:L23" si="4">SUM(C9,C15,C22)</f>
        <v>7</v>
      </c>
      <c r="D23" s="62">
        <f t="shared" si="4"/>
        <v>4</v>
      </c>
      <c r="E23" s="62">
        <f t="shared" si="4"/>
        <v>0</v>
      </c>
      <c r="F23" s="62">
        <f t="shared" si="4"/>
        <v>6</v>
      </c>
      <c r="G23" s="62">
        <f t="shared" si="4"/>
        <v>97</v>
      </c>
      <c r="H23" s="62">
        <f t="shared" si="4"/>
        <v>146</v>
      </c>
      <c r="I23" s="62">
        <f t="shared" si="4"/>
        <v>195</v>
      </c>
      <c r="J23" s="62">
        <f t="shared" si="4"/>
        <v>0</v>
      </c>
      <c r="K23" s="62">
        <f t="shared" si="4"/>
        <v>687</v>
      </c>
      <c r="L23" s="62">
        <f t="shared" si="4"/>
        <v>1147</v>
      </c>
      <c r="M23" s="63"/>
    </row>
    <row r="24" spans="1:13" ht="15.75" x14ac:dyDescent="0.25">
      <c r="A24" s="27"/>
      <c r="M24" s="28" t="s">
        <v>23</v>
      </c>
    </row>
    <row r="25" spans="1:13" ht="24.95" customHeight="1" x14ac:dyDescent="0.3">
      <c r="A25" s="89" t="s">
        <v>198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</row>
    <row r="26" spans="1:13" ht="9.9499999999999993" customHeight="1" x14ac:dyDescent="0.25">
      <c r="A26" s="27"/>
    </row>
    <row r="27" spans="1:13" ht="20.100000000000001" customHeight="1" x14ac:dyDescent="0.2">
      <c r="A27" s="90" t="s">
        <v>126</v>
      </c>
      <c r="B27" s="90"/>
      <c r="C27" s="90"/>
      <c r="D27" s="90" t="s">
        <v>134</v>
      </c>
      <c r="E27" s="90"/>
      <c r="F27" s="90" t="s">
        <v>171</v>
      </c>
      <c r="G27" s="90"/>
      <c r="H27" s="90" t="s">
        <v>213</v>
      </c>
      <c r="I27" s="90"/>
      <c r="J27" s="90" t="s">
        <v>128</v>
      </c>
      <c r="K27" s="90"/>
      <c r="L27" s="90"/>
      <c r="M27" s="90"/>
    </row>
    <row r="28" spans="1:13" ht="18" customHeight="1" x14ac:dyDescent="0.25">
      <c r="A28" s="91" t="s">
        <v>130</v>
      </c>
      <c r="B28" s="91"/>
      <c r="C28" s="91"/>
      <c r="D28" s="115">
        <f>SUM(D29:E34)</f>
        <v>1</v>
      </c>
      <c r="E28" s="115"/>
      <c r="F28" s="115">
        <f>SUM(F29:G34)</f>
        <v>151</v>
      </c>
      <c r="G28" s="115"/>
      <c r="H28" s="115">
        <f t="shared" ref="H28:H48" si="5">SUM(D28:G28)</f>
        <v>152</v>
      </c>
      <c r="I28" s="115"/>
      <c r="J28" s="108"/>
      <c r="K28" s="108"/>
      <c r="L28" s="108"/>
      <c r="M28" s="109"/>
    </row>
    <row r="29" spans="1:13" ht="15.95" customHeight="1" x14ac:dyDescent="0.25">
      <c r="A29" s="95" t="s">
        <v>12</v>
      </c>
      <c r="B29" s="95"/>
      <c r="C29" s="95"/>
      <c r="D29" s="114">
        <f>SUM(B4:F4)</f>
        <v>0</v>
      </c>
      <c r="E29" s="114"/>
      <c r="F29" s="114">
        <f>SUM(G4:K4)</f>
        <v>2</v>
      </c>
      <c r="G29" s="114"/>
      <c r="H29" s="115">
        <f t="shared" si="5"/>
        <v>2</v>
      </c>
      <c r="I29" s="115"/>
      <c r="J29" s="116"/>
      <c r="K29" s="116"/>
      <c r="L29" s="116"/>
      <c r="M29" s="116"/>
    </row>
    <row r="30" spans="1:13" ht="15.95" customHeight="1" x14ac:dyDescent="0.25">
      <c r="A30" s="95" t="s">
        <v>210</v>
      </c>
      <c r="B30" s="95"/>
      <c r="C30" s="95"/>
      <c r="D30" s="114">
        <f>SUM(B5:F5)</f>
        <v>1</v>
      </c>
      <c r="E30" s="114"/>
      <c r="F30" s="114">
        <f>SUM(G5:K5)</f>
        <v>1</v>
      </c>
      <c r="G30" s="114"/>
      <c r="H30" s="115">
        <f t="shared" si="5"/>
        <v>2</v>
      </c>
      <c r="I30" s="115"/>
      <c r="J30" s="116"/>
      <c r="K30" s="116"/>
      <c r="L30" s="116"/>
      <c r="M30" s="116"/>
    </row>
    <row r="31" spans="1:13" ht="15.95" customHeight="1" x14ac:dyDescent="0.25">
      <c r="A31" s="95" t="s">
        <v>209</v>
      </c>
      <c r="B31" s="95"/>
      <c r="C31" s="95"/>
      <c r="D31" s="114">
        <f>SUM(B6:F6)</f>
        <v>0</v>
      </c>
      <c r="E31" s="114"/>
      <c r="F31" s="114">
        <f>SUM(G6:K6)</f>
        <v>81</v>
      </c>
      <c r="G31" s="114"/>
      <c r="H31" s="115">
        <f t="shared" si="5"/>
        <v>81</v>
      </c>
      <c r="I31" s="115"/>
      <c r="J31" s="116"/>
      <c r="K31" s="116"/>
      <c r="L31" s="116"/>
      <c r="M31" s="116"/>
    </row>
    <row r="32" spans="1:13" ht="15.95" customHeight="1" x14ac:dyDescent="0.25">
      <c r="A32" s="95" t="s">
        <v>177</v>
      </c>
      <c r="B32" s="95"/>
      <c r="C32" s="95"/>
      <c r="D32" s="114">
        <f>SUM(B7:F7)</f>
        <v>0</v>
      </c>
      <c r="E32" s="114"/>
      <c r="F32" s="110">
        <f>SUM(G7:K7)</f>
        <v>67</v>
      </c>
      <c r="G32" s="111"/>
      <c r="H32" s="115">
        <f t="shared" si="5"/>
        <v>67</v>
      </c>
      <c r="I32" s="115"/>
      <c r="J32" s="119" t="s">
        <v>154</v>
      </c>
      <c r="K32" s="120"/>
      <c r="L32" s="120"/>
      <c r="M32" s="121"/>
    </row>
    <row r="33" spans="1:13" ht="15.95" customHeight="1" x14ac:dyDescent="0.25">
      <c r="A33" s="95" t="s">
        <v>17</v>
      </c>
      <c r="B33" s="95"/>
      <c r="C33" s="95"/>
      <c r="D33" s="114">
        <f>SUM(B8:F8)</f>
        <v>0</v>
      </c>
      <c r="E33" s="114"/>
      <c r="F33" s="110">
        <f>SUM(G8:K8)</f>
        <v>0</v>
      </c>
      <c r="G33" s="111"/>
      <c r="H33" s="115">
        <f t="shared" si="5"/>
        <v>0</v>
      </c>
      <c r="I33" s="115"/>
      <c r="J33" s="122"/>
      <c r="K33" s="123"/>
      <c r="L33" s="123"/>
      <c r="M33" s="124"/>
    </row>
    <row r="34" spans="1:13" ht="15.95" customHeight="1" x14ac:dyDescent="0.25">
      <c r="A34" s="131" t="s">
        <v>18</v>
      </c>
      <c r="B34" s="132"/>
      <c r="C34" s="133"/>
      <c r="D34" s="114">
        <v>0</v>
      </c>
      <c r="E34" s="114"/>
      <c r="F34" s="110">
        <v>0</v>
      </c>
      <c r="G34" s="111"/>
      <c r="H34" s="115">
        <f t="shared" si="5"/>
        <v>0</v>
      </c>
      <c r="I34" s="115"/>
      <c r="J34" s="107"/>
      <c r="K34" s="108"/>
      <c r="L34" s="108"/>
      <c r="M34" s="109"/>
    </row>
    <row r="35" spans="1:13" ht="18" customHeight="1" x14ac:dyDescent="0.25">
      <c r="A35" s="91" t="s">
        <v>214</v>
      </c>
      <c r="B35" s="91"/>
      <c r="C35" s="91"/>
      <c r="D35" s="115">
        <f>SUM(D36:E41)</f>
        <v>4</v>
      </c>
      <c r="E35" s="115"/>
      <c r="F35" s="115">
        <f>SUM(F36:G41)</f>
        <v>180</v>
      </c>
      <c r="G35" s="115"/>
      <c r="H35" s="115">
        <f t="shared" si="5"/>
        <v>184</v>
      </c>
      <c r="I35" s="115"/>
      <c r="J35" s="108"/>
      <c r="K35" s="108"/>
      <c r="L35" s="108"/>
      <c r="M35" s="109"/>
    </row>
    <row r="36" spans="1:13" ht="15.95" customHeight="1" x14ac:dyDescent="0.25">
      <c r="A36" s="95" t="s">
        <v>12</v>
      </c>
      <c r="B36" s="95"/>
      <c r="C36" s="95"/>
      <c r="D36" s="114">
        <f>SUM(B10:F10)</f>
        <v>1</v>
      </c>
      <c r="E36" s="114"/>
      <c r="F36" s="114">
        <f>SUM(G10:K10)</f>
        <v>1</v>
      </c>
      <c r="G36" s="114"/>
      <c r="H36" s="115">
        <f t="shared" si="5"/>
        <v>2</v>
      </c>
      <c r="I36" s="115"/>
      <c r="J36" s="116"/>
      <c r="K36" s="116"/>
      <c r="L36" s="116"/>
      <c r="M36" s="116"/>
    </row>
    <row r="37" spans="1:13" ht="15.95" customHeight="1" x14ac:dyDescent="0.25">
      <c r="A37" s="95" t="s">
        <v>210</v>
      </c>
      <c r="B37" s="95"/>
      <c r="C37" s="95"/>
      <c r="D37" s="114">
        <f>SUM(B11:F11)</f>
        <v>3</v>
      </c>
      <c r="E37" s="114"/>
      <c r="F37" s="114">
        <f>SUM(G11:K11)</f>
        <v>8</v>
      </c>
      <c r="G37" s="114"/>
      <c r="H37" s="115">
        <f t="shared" si="5"/>
        <v>11</v>
      </c>
      <c r="I37" s="115"/>
      <c r="J37" s="116"/>
      <c r="K37" s="116"/>
      <c r="L37" s="116"/>
      <c r="M37" s="116"/>
    </row>
    <row r="38" spans="1:13" ht="15.95" customHeight="1" x14ac:dyDescent="0.25">
      <c r="A38" s="95" t="s">
        <v>209</v>
      </c>
      <c r="B38" s="95"/>
      <c r="C38" s="95"/>
      <c r="D38" s="114">
        <f>SUM(B12:F12)</f>
        <v>0</v>
      </c>
      <c r="E38" s="114"/>
      <c r="F38" s="114">
        <f>SUM(G12:K12)</f>
        <v>7</v>
      </c>
      <c r="G38" s="114"/>
      <c r="H38" s="115">
        <f t="shared" si="5"/>
        <v>7</v>
      </c>
      <c r="I38" s="115"/>
      <c r="J38" s="116"/>
      <c r="K38" s="116"/>
      <c r="L38" s="116"/>
      <c r="M38" s="116"/>
    </row>
    <row r="39" spans="1:13" ht="15.95" customHeight="1" x14ac:dyDescent="0.25">
      <c r="A39" s="95" t="s">
        <v>177</v>
      </c>
      <c r="B39" s="95"/>
      <c r="C39" s="95"/>
      <c r="D39" s="114">
        <f>SUM(B13:F13)</f>
        <v>0</v>
      </c>
      <c r="E39" s="114"/>
      <c r="F39" s="110">
        <f>SUM(G13:K13)</f>
        <v>164</v>
      </c>
      <c r="G39" s="111"/>
      <c r="H39" s="115">
        <f t="shared" si="5"/>
        <v>164</v>
      </c>
      <c r="I39" s="115"/>
      <c r="J39" s="119" t="s">
        <v>154</v>
      </c>
      <c r="K39" s="120"/>
      <c r="L39" s="120"/>
      <c r="M39" s="121"/>
    </row>
    <row r="40" spans="1:13" ht="15.95" customHeight="1" x14ac:dyDescent="0.25">
      <c r="A40" s="95" t="s">
        <v>17</v>
      </c>
      <c r="B40" s="95"/>
      <c r="C40" s="95"/>
      <c r="D40" s="114">
        <f>SUM(B14:F14)</f>
        <v>0</v>
      </c>
      <c r="E40" s="114"/>
      <c r="F40" s="110">
        <f>SUM(G14:K14)</f>
        <v>0</v>
      </c>
      <c r="G40" s="111"/>
      <c r="H40" s="115">
        <f t="shared" si="5"/>
        <v>0</v>
      </c>
      <c r="I40" s="115"/>
      <c r="J40" s="122"/>
      <c r="K40" s="123"/>
      <c r="L40" s="123"/>
      <c r="M40" s="124"/>
    </row>
    <row r="41" spans="1:13" ht="15.95" customHeight="1" x14ac:dyDescent="0.25">
      <c r="A41" s="131" t="s">
        <v>18</v>
      </c>
      <c r="B41" s="132"/>
      <c r="C41" s="133"/>
      <c r="D41" s="110">
        <v>0</v>
      </c>
      <c r="E41" s="111"/>
      <c r="F41" s="110">
        <v>0</v>
      </c>
      <c r="G41" s="111"/>
      <c r="H41" s="115">
        <f t="shared" si="5"/>
        <v>0</v>
      </c>
      <c r="I41" s="115"/>
      <c r="J41" s="107"/>
      <c r="K41" s="108"/>
      <c r="L41" s="108"/>
      <c r="M41" s="109"/>
    </row>
    <row r="42" spans="1:13" ht="18" customHeight="1" x14ac:dyDescent="0.25">
      <c r="A42" s="91" t="s">
        <v>215</v>
      </c>
      <c r="B42" s="91"/>
      <c r="C42" s="91"/>
      <c r="D42" s="115">
        <f>SUM(D43:E48)</f>
        <v>17</v>
      </c>
      <c r="E42" s="115"/>
      <c r="F42" s="115">
        <f>SUM(F43:G48)</f>
        <v>794</v>
      </c>
      <c r="G42" s="115"/>
      <c r="H42" s="115">
        <f t="shared" si="5"/>
        <v>811</v>
      </c>
      <c r="I42" s="115"/>
      <c r="J42" s="108"/>
      <c r="K42" s="108"/>
      <c r="L42" s="108"/>
      <c r="M42" s="109"/>
    </row>
    <row r="43" spans="1:13" ht="15.95" customHeight="1" x14ac:dyDescent="0.25">
      <c r="A43" s="95" t="s">
        <v>12</v>
      </c>
      <c r="B43" s="95"/>
      <c r="C43" s="95"/>
      <c r="D43" s="114">
        <f t="shared" ref="D43:D48" si="6">SUM(B16:F16)</f>
        <v>7</v>
      </c>
      <c r="E43" s="114"/>
      <c r="F43" s="114">
        <f t="shared" ref="F43:F48" si="7">SUM(G16:K16)</f>
        <v>11</v>
      </c>
      <c r="G43" s="114"/>
      <c r="H43" s="115">
        <f t="shared" si="5"/>
        <v>18</v>
      </c>
      <c r="I43" s="115"/>
      <c r="J43" s="116"/>
      <c r="K43" s="116"/>
      <c r="L43" s="116"/>
      <c r="M43" s="116"/>
    </row>
    <row r="44" spans="1:13" ht="15.95" customHeight="1" x14ac:dyDescent="0.25">
      <c r="A44" s="95" t="s">
        <v>210</v>
      </c>
      <c r="B44" s="95"/>
      <c r="C44" s="95"/>
      <c r="D44" s="114">
        <f t="shared" si="6"/>
        <v>9</v>
      </c>
      <c r="E44" s="114"/>
      <c r="F44" s="114">
        <f t="shared" si="7"/>
        <v>6</v>
      </c>
      <c r="G44" s="114"/>
      <c r="H44" s="115">
        <f t="shared" si="5"/>
        <v>15</v>
      </c>
      <c r="I44" s="115"/>
      <c r="J44" s="116"/>
      <c r="K44" s="116"/>
      <c r="L44" s="116"/>
      <c r="M44" s="116"/>
    </row>
    <row r="45" spans="1:13" ht="15.95" customHeight="1" x14ac:dyDescent="0.25">
      <c r="A45" s="95" t="s">
        <v>209</v>
      </c>
      <c r="B45" s="95"/>
      <c r="C45" s="95"/>
      <c r="D45" s="114">
        <f t="shared" si="6"/>
        <v>0</v>
      </c>
      <c r="E45" s="114"/>
      <c r="F45" s="114">
        <f t="shared" si="7"/>
        <v>326</v>
      </c>
      <c r="G45" s="114"/>
      <c r="H45" s="115">
        <f t="shared" si="5"/>
        <v>326</v>
      </c>
      <c r="I45" s="115"/>
      <c r="J45" s="116"/>
      <c r="K45" s="116"/>
      <c r="L45" s="116"/>
      <c r="M45" s="116"/>
    </row>
    <row r="46" spans="1:13" ht="15.95" customHeight="1" x14ac:dyDescent="0.25">
      <c r="A46" s="95" t="s">
        <v>25</v>
      </c>
      <c r="B46" s="95"/>
      <c r="C46" s="95"/>
      <c r="D46" s="114">
        <f t="shared" si="6"/>
        <v>0</v>
      </c>
      <c r="E46" s="114"/>
      <c r="F46" s="114">
        <f t="shared" si="7"/>
        <v>450</v>
      </c>
      <c r="G46" s="114"/>
      <c r="H46" s="115">
        <f t="shared" si="5"/>
        <v>450</v>
      </c>
      <c r="I46" s="115"/>
      <c r="J46" s="119" t="s">
        <v>154</v>
      </c>
      <c r="K46" s="120"/>
      <c r="L46" s="120"/>
      <c r="M46" s="121"/>
    </row>
    <row r="47" spans="1:13" ht="15.95" customHeight="1" x14ac:dyDescent="0.25">
      <c r="A47" s="95" t="s">
        <v>17</v>
      </c>
      <c r="B47" s="95"/>
      <c r="C47" s="95"/>
      <c r="D47" s="114">
        <f t="shared" si="6"/>
        <v>0</v>
      </c>
      <c r="E47" s="114"/>
      <c r="F47" s="114">
        <f t="shared" si="7"/>
        <v>0</v>
      </c>
      <c r="G47" s="114"/>
      <c r="H47" s="115">
        <f t="shared" si="5"/>
        <v>0</v>
      </c>
      <c r="I47" s="115"/>
      <c r="J47" s="122"/>
      <c r="K47" s="123"/>
      <c r="L47" s="123"/>
      <c r="M47" s="124"/>
    </row>
    <row r="48" spans="1:13" ht="15.95" customHeight="1" x14ac:dyDescent="0.25">
      <c r="A48" s="95" t="s">
        <v>18</v>
      </c>
      <c r="B48" s="95"/>
      <c r="C48" s="95"/>
      <c r="D48" s="114">
        <f t="shared" si="6"/>
        <v>1</v>
      </c>
      <c r="E48" s="114"/>
      <c r="F48" s="114">
        <f t="shared" si="7"/>
        <v>1</v>
      </c>
      <c r="G48" s="114"/>
      <c r="H48" s="115">
        <f t="shared" si="5"/>
        <v>2</v>
      </c>
      <c r="I48" s="115"/>
      <c r="J48" s="116"/>
      <c r="K48" s="116"/>
      <c r="L48" s="116"/>
      <c r="M48" s="116"/>
    </row>
    <row r="49" spans="1:13" ht="18" customHeight="1" x14ac:dyDescent="0.25">
      <c r="A49" s="91" t="s">
        <v>133</v>
      </c>
      <c r="B49" s="91"/>
      <c r="C49" s="91"/>
      <c r="D49" s="115">
        <f>SUM(D50:E55)</f>
        <v>22</v>
      </c>
      <c r="E49" s="115"/>
      <c r="F49" s="115">
        <f>SUM(F50:G55)</f>
        <v>1125</v>
      </c>
      <c r="G49" s="115"/>
      <c r="H49" s="115">
        <f>SUM(H50:I55)</f>
        <v>1147</v>
      </c>
      <c r="I49" s="115"/>
      <c r="J49" s="108"/>
      <c r="K49" s="108"/>
      <c r="L49" s="108"/>
      <c r="M49" s="109"/>
    </row>
    <row r="50" spans="1:13" ht="15.95" customHeight="1" x14ac:dyDescent="0.25">
      <c r="A50" s="95" t="s">
        <v>12</v>
      </c>
      <c r="B50" s="95"/>
      <c r="C50" s="95"/>
      <c r="D50" s="114">
        <f t="shared" ref="D50:D55" si="8">SUM(D29,D36,D43)</f>
        <v>8</v>
      </c>
      <c r="E50" s="114"/>
      <c r="F50" s="114">
        <f t="shared" ref="F50:F55" si="9">SUM(F29,F36,F43)</f>
        <v>14</v>
      </c>
      <c r="G50" s="114"/>
      <c r="H50" s="115">
        <f t="shared" ref="H50:H55" si="10">SUM(D50:G50)</f>
        <v>22</v>
      </c>
      <c r="I50" s="115"/>
      <c r="J50" s="116"/>
      <c r="K50" s="116"/>
      <c r="L50" s="116"/>
      <c r="M50" s="116"/>
    </row>
    <row r="51" spans="1:13" ht="15.95" customHeight="1" x14ac:dyDescent="0.25">
      <c r="A51" s="95" t="s">
        <v>210</v>
      </c>
      <c r="B51" s="95"/>
      <c r="C51" s="95"/>
      <c r="D51" s="114">
        <f t="shared" si="8"/>
        <v>13</v>
      </c>
      <c r="E51" s="114"/>
      <c r="F51" s="114">
        <f t="shared" si="9"/>
        <v>15</v>
      </c>
      <c r="G51" s="114"/>
      <c r="H51" s="115">
        <f t="shared" si="10"/>
        <v>28</v>
      </c>
      <c r="I51" s="115"/>
      <c r="J51" s="116"/>
      <c r="K51" s="116"/>
      <c r="L51" s="116"/>
      <c r="M51" s="116"/>
    </row>
    <row r="52" spans="1:13" ht="15.95" customHeight="1" x14ac:dyDescent="0.25">
      <c r="A52" s="95" t="s">
        <v>209</v>
      </c>
      <c r="B52" s="95"/>
      <c r="C52" s="95"/>
      <c r="D52" s="114">
        <f t="shared" si="8"/>
        <v>0</v>
      </c>
      <c r="E52" s="114"/>
      <c r="F52" s="114">
        <f t="shared" si="9"/>
        <v>414</v>
      </c>
      <c r="G52" s="114"/>
      <c r="H52" s="115">
        <f t="shared" si="10"/>
        <v>414</v>
      </c>
      <c r="I52" s="115"/>
      <c r="J52" s="127"/>
      <c r="K52" s="128"/>
      <c r="L52" s="128"/>
      <c r="M52" s="129"/>
    </row>
    <row r="53" spans="1:13" ht="15.95" customHeight="1" x14ac:dyDescent="0.25">
      <c r="A53" s="95" t="s">
        <v>178</v>
      </c>
      <c r="B53" s="95"/>
      <c r="C53" s="95"/>
      <c r="D53" s="114">
        <f t="shared" si="8"/>
        <v>0</v>
      </c>
      <c r="E53" s="114"/>
      <c r="F53" s="110">
        <f t="shared" si="9"/>
        <v>681</v>
      </c>
      <c r="G53" s="111"/>
      <c r="H53" s="115">
        <f t="shared" si="10"/>
        <v>681</v>
      </c>
      <c r="I53" s="115"/>
      <c r="J53" s="119" t="s">
        <v>154</v>
      </c>
      <c r="K53" s="120"/>
      <c r="L53" s="120"/>
      <c r="M53" s="121"/>
    </row>
    <row r="54" spans="1:13" ht="15.95" customHeight="1" x14ac:dyDescent="0.25">
      <c r="A54" s="95" t="s">
        <v>17</v>
      </c>
      <c r="B54" s="95"/>
      <c r="C54" s="95"/>
      <c r="D54" s="114">
        <f t="shared" si="8"/>
        <v>0</v>
      </c>
      <c r="E54" s="114"/>
      <c r="F54" s="110">
        <f t="shared" si="9"/>
        <v>0</v>
      </c>
      <c r="G54" s="111"/>
      <c r="H54" s="115">
        <f t="shared" si="10"/>
        <v>0</v>
      </c>
      <c r="I54" s="115"/>
      <c r="J54" s="122"/>
      <c r="K54" s="123"/>
      <c r="L54" s="123"/>
      <c r="M54" s="124"/>
    </row>
    <row r="55" spans="1:13" ht="15.95" customHeight="1" x14ac:dyDescent="0.25">
      <c r="A55" s="95" t="s">
        <v>18</v>
      </c>
      <c r="B55" s="95"/>
      <c r="C55" s="95"/>
      <c r="D55" s="114">
        <f t="shared" si="8"/>
        <v>1</v>
      </c>
      <c r="E55" s="114"/>
      <c r="F55" s="114">
        <f t="shared" si="9"/>
        <v>1</v>
      </c>
      <c r="G55" s="114"/>
      <c r="H55" s="115">
        <f t="shared" si="10"/>
        <v>2</v>
      </c>
      <c r="I55" s="115"/>
      <c r="J55" s="116"/>
      <c r="K55" s="116"/>
      <c r="L55" s="116"/>
      <c r="M55" s="116"/>
    </row>
    <row r="57" spans="1:13" x14ac:dyDescent="0.2">
      <c r="B57" s="130" t="s">
        <v>191</v>
      </c>
      <c r="C57" s="130"/>
      <c r="D57" s="70" t="s">
        <v>192</v>
      </c>
      <c r="E57" s="70" t="s">
        <v>193</v>
      </c>
      <c r="F57" s="71" t="s">
        <v>194</v>
      </c>
      <c r="G57" s="71" t="s">
        <v>195</v>
      </c>
      <c r="H57" s="67"/>
      <c r="I57" s="67"/>
    </row>
    <row r="58" spans="1:13" ht="14.25" x14ac:dyDescent="0.2">
      <c r="B58" s="130"/>
      <c r="C58" s="130"/>
      <c r="D58" s="68">
        <v>23</v>
      </c>
      <c r="E58" s="68">
        <v>1</v>
      </c>
      <c r="F58" s="68">
        <v>164</v>
      </c>
      <c r="G58" s="69">
        <v>1</v>
      </c>
    </row>
  </sheetData>
  <mergeCells count="147">
    <mergeCell ref="A1:M1"/>
    <mergeCell ref="M7:M8"/>
    <mergeCell ref="M19:M20"/>
    <mergeCell ref="A25:M25"/>
    <mergeCell ref="J27:M27"/>
    <mergeCell ref="A28:C28"/>
    <mergeCell ref="D28:E28"/>
    <mergeCell ref="F28:G28"/>
    <mergeCell ref="H28:I28"/>
    <mergeCell ref="J28:M28"/>
    <mergeCell ref="A27:C27"/>
    <mergeCell ref="D27:E27"/>
    <mergeCell ref="F27:G27"/>
    <mergeCell ref="H27:I27"/>
    <mergeCell ref="J29:M29"/>
    <mergeCell ref="A30:C30"/>
    <mergeCell ref="D30:E30"/>
    <mergeCell ref="F30:G30"/>
    <mergeCell ref="H30:I30"/>
    <mergeCell ref="J30:M30"/>
    <mergeCell ref="A29:C29"/>
    <mergeCell ref="D29:E29"/>
    <mergeCell ref="F29:G29"/>
    <mergeCell ref="H29:I29"/>
    <mergeCell ref="J31:M31"/>
    <mergeCell ref="A31:C31"/>
    <mergeCell ref="D31:E31"/>
    <mergeCell ref="F31:G31"/>
    <mergeCell ref="H31:I31"/>
    <mergeCell ref="J32:M33"/>
    <mergeCell ref="A33:C33"/>
    <mergeCell ref="D33:E33"/>
    <mergeCell ref="F33:G33"/>
    <mergeCell ref="H33:I33"/>
    <mergeCell ref="A32:C32"/>
    <mergeCell ref="D32:E32"/>
    <mergeCell ref="F32:G32"/>
    <mergeCell ref="H32:I32"/>
    <mergeCell ref="A34:C34"/>
    <mergeCell ref="D34:E34"/>
    <mergeCell ref="F34:G34"/>
    <mergeCell ref="H34:I34"/>
    <mergeCell ref="J34:M34"/>
    <mergeCell ref="A42:C42"/>
    <mergeCell ref="D42:E42"/>
    <mergeCell ref="F42:G42"/>
    <mergeCell ref="H42:I42"/>
    <mergeCell ref="J42:M42"/>
    <mergeCell ref="J36:M36"/>
    <mergeCell ref="A37:C37"/>
    <mergeCell ref="J37:M37"/>
    <mergeCell ref="H40:I40"/>
    <mergeCell ref="D39:E39"/>
    <mergeCell ref="F39:G39"/>
    <mergeCell ref="H39:I39"/>
    <mergeCell ref="A40:C40"/>
    <mergeCell ref="J43:M43"/>
    <mergeCell ref="A44:C44"/>
    <mergeCell ref="D44:E44"/>
    <mergeCell ref="F44:G44"/>
    <mergeCell ref="H44:I44"/>
    <mergeCell ref="J44:M44"/>
    <mergeCell ref="J38:M38"/>
    <mergeCell ref="J39:M40"/>
    <mergeCell ref="F36:G36"/>
    <mergeCell ref="H36:I36"/>
    <mergeCell ref="D37:E37"/>
    <mergeCell ref="F37:G37"/>
    <mergeCell ref="H37:I37"/>
    <mergeCell ref="A38:C38"/>
    <mergeCell ref="A43:C43"/>
    <mergeCell ref="D43:E43"/>
    <mergeCell ref="F43:G43"/>
    <mergeCell ref="H43:I43"/>
    <mergeCell ref="A41:C41"/>
    <mergeCell ref="D41:E41"/>
    <mergeCell ref="F41:G41"/>
    <mergeCell ref="D40:E40"/>
    <mergeCell ref="F40:G40"/>
    <mergeCell ref="A39:C39"/>
    <mergeCell ref="A46:C46"/>
    <mergeCell ref="D46:E46"/>
    <mergeCell ref="F46:G46"/>
    <mergeCell ref="H46:I46"/>
    <mergeCell ref="J48:M48"/>
    <mergeCell ref="A49:C49"/>
    <mergeCell ref="D49:E49"/>
    <mergeCell ref="F49:G49"/>
    <mergeCell ref="J45:M45"/>
    <mergeCell ref="A45:C45"/>
    <mergeCell ref="D45:E45"/>
    <mergeCell ref="F45:G45"/>
    <mergeCell ref="H45:I45"/>
    <mergeCell ref="H49:I49"/>
    <mergeCell ref="J49:M49"/>
    <mergeCell ref="J46:M47"/>
    <mergeCell ref="A47:C47"/>
    <mergeCell ref="D47:E47"/>
    <mergeCell ref="F47:G47"/>
    <mergeCell ref="H47:I47"/>
    <mergeCell ref="J52:M52"/>
    <mergeCell ref="A52:C52"/>
    <mergeCell ref="D52:E52"/>
    <mergeCell ref="F52:G52"/>
    <mergeCell ref="H52:I52"/>
    <mergeCell ref="A48:C48"/>
    <mergeCell ref="D48:E48"/>
    <mergeCell ref="F48:G48"/>
    <mergeCell ref="H48:I48"/>
    <mergeCell ref="J50:M50"/>
    <mergeCell ref="H51:I51"/>
    <mergeCell ref="J51:M51"/>
    <mergeCell ref="A53:C53"/>
    <mergeCell ref="D53:E53"/>
    <mergeCell ref="F53:G53"/>
    <mergeCell ref="H53:I53"/>
    <mergeCell ref="D50:E50"/>
    <mergeCell ref="F50:G50"/>
    <mergeCell ref="H50:I50"/>
    <mergeCell ref="A51:C51"/>
    <mergeCell ref="D51:E51"/>
    <mergeCell ref="F51:G51"/>
    <mergeCell ref="A50:C50"/>
    <mergeCell ref="H55:I55"/>
    <mergeCell ref="J53:M54"/>
    <mergeCell ref="A54:C54"/>
    <mergeCell ref="D54:E54"/>
    <mergeCell ref="F54:G54"/>
    <mergeCell ref="H54:I54"/>
    <mergeCell ref="B57:C58"/>
    <mergeCell ref="M13:M14"/>
    <mergeCell ref="A35:C35"/>
    <mergeCell ref="D35:E35"/>
    <mergeCell ref="F35:G35"/>
    <mergeCell ref="H35:I35"/>
    <mergeCell ref="J35:M35"/>
    <mergeCell ref="A36:C36"/>
    <mergeCell ref="D36:E36"/>
    <mergeCell ref="A55:C55"/>
    <mergeCell ref="H41:I41"/>
    <mergeCell ref="J41:M41"/>
    <mergeCell ref="D38:E38"/>
    <mergeCell ref="F38:G38"/>
    <mergeCell ref="H38:I38"/>
    <mergeCell ref="J55:M55"/>
    <mergeCell ref="D55:E55"/>
    <mergeCell ref="F55:G55"/>
  </mergeCells>
  <phoneticPr fontId="2" type="noConversion"/>
  <conditionalFormatting sqref="J55:M55 K48:M48 K50:M52 J48:J53 D50:G55 D43:G48 J42:J46 K43:M45 J34:M34 J32 J29:M31 M4 M16 M10 J39 J36:M38 D29:G34 D36:G41 J41:M41">
    <cfRule type="cellIs" dxfId="16" priority="1" stopIfTrue="1" operator="notEqual">
      <formula>0</formula>
    </cfRule>
  </conditionalFormatting>
  <conditionalFormatting sqref="D49:I49 H43:I48 D42:I42 H36:I41 D28:I28 H29:I34 D35:I35 H50:I55">
    <cfRule type="cellIs" dxfId="15" priority="2" stopIfTrue="1" operator="notEqual">
      <formula>0</formula>
    </cfRule>
  </conditionalFormatting>
  <conditionalFormatting sqref="M21:M23 M17:M18 M11:M12 M15 M5:M6 M9 B4:L23">
    <cfRule type="cellIs" dxfId="14" priority="3" stopIfTrue="1" operator="notEqual">
      <formula>0</formula>
    </cfRule>
  </conditionalFormatting>
  <pageMargins left="0.5" right="0.25" top="0.5" bottom="0.5" header="0" footer="0.25"/>
  <pageSetup paperSize="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workbookViewId="0">
      <selection activeCell="P16" sqref="P16"/>
    </sheetView>
  </sheetViews>
  <sheetFormatPr defaultRowHeight="12.75" x14ac:dyDescent="0.2"/>
  <cols>
    <col min="1" max="1" width="28.1640625" style="26" customWidth="1"/>
    <col min="2" max="2" width="9.83203125" style="26" customWidth="1"/>
    <col min="3" max="10" width="8.83203125" style="26" customWidth="1"/>
    <col min="11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3" ht="30" customHeight="1" x14ac:dyDescent="0.3">
      <c r="A1" s="89" t="s">
        <v>216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5" customHeight="1" thickBot="1" x14ac:dyDescent="0.25"/>
    <row r="3" spans="1:13" ht="30" customHeight="1" thickBot="1" x14ac:dyDescent="0.25">
      <c r="A3" s="76" t="s">
        <v>0</v>
      </c>
      <c r="B3" s="74" t="s">
        <v>218</v>
      </c>
      <c r="C3" s="74" t="s">
        <v>219</v>
      </c>
      <c r="D3" s="74" t="s">
        <v>220</v>
      </c>
      <c r="E3" s="74" t="s">
        <v>221</v>
      </c>
      <c r="F3" s="74" t="s">
        <v>222</v>
      </c>
      <c r="G3" s="74" t="s">
        <v>223</v>
      </c>
      <c r="H3" s="74" t="s">
        <v>224</v>
      </c>
      <c r="I3" s="74" t="s">
        <v>225</v>
      </c>
      <c r="J3" s="74" t="s">
        <v>226</v>
      </c>
      <c r="K3" s="74" t="s">
        <v>227</v>
      </c>
      <c r="L3" s="75" t="s">
        <v>1</v>
      </c>
      <c r="M3" s="6" t="s">
        <v>2</v>
      </c>
    </row>
    <row r="4" spans="1:13" ht="18" customHeight="1" x14ac:dyDescent="0.2">
      <c r="A4" s="11" t="s">
        <v>12</v>
      </c>
      <c r="B4" s="57">
        <v>1</v>
      </c>
      <c r="C4" s="57">
        <v>0</v>
      </c>
      <c r="D4" s="57">
        <v>0</v>
      </c>
      <c r="E4" s="57">
        <v>1</v>
      </c>
      <c r="F4" s="57">
        <v>3</v>
      </c>
      <c r="G4" s="57">
        <v>1</v>
      </c>
      <c r="H4" s="57">
        <v>0</v>
      </c>
      <c r="I4" s="57">
        <v>0</v>
      </c>
      <c r="J4" s="57">
        <v>1</v>
      </c>
      <c r="K4" s="57">
        <v>0</v>
      </c>
      <c r="L4" s="58">
        <f t="shared" ref="L4:L9" si="0">SUM(B4:K4)</f>
        <v>7</v>
      </c>
      <c r="M4" s="50"/>
    </row>
    <row r="5" spans="1:13" ht="18" customHeight="1" x14ac:dyDescent="0.2">
      <c r="A5" s="7" t="s">
        <v>210</v>
      </c>
      <c r="B5" s="48">
        <v>0</v>
      </c>
      <c r="C5" s="48">
        <v>6</v>
      </c>
      <c r="D5" s="48">
        <v>0</v>
      </c>
      <c r="E5" s="48">
        <v>1</v>
      </c>
      <c r="F5" s="48">
        <v>0</v>
      </c>
      <c r="G5" s="48">
        <v>4</v>
      </c>
      <c r="H5" s="48">
        <v>4</v>
      </c>
      <c r="I5" s="48">
        <v>0</v>
      </c>
      <c r="J5" s="48">
        <v>1</v>
      </c>
      <c r="K5" s="48">
        <v>0</v>
      </c>
      <c r="L5" s="49">
        <f t="shared" si="0"/>
        <v>16</v>
      </c>
      <c r="M5" s="51"/>
    </row>
    <row r="6" spans="1:13" ht="18" customHeight="1" x14ac:dyDescent="0.2">
      <c r="A6" s="8" t="s">
        <v>209</v>
      </c>
      <c r="B6" s="48">
        <v>0</v>
      </c>
      <c r="C6" s="48">
        <v>35</v>
      </c>
      <c r="D6" s="48">
        <v>0</v>
      </c>
      <c r="E6" s="48">
        <v>38</v>
      </c>
      <c r="F6" s="48">
        <v>28</v>
      </c>
      <c r="G6" s="48">
        <v>89</v>
      </c>
      <c r="H6" s="48">
        <v>4</v>
      </c>
      <c r="I6" s="48">
        <v>0</v>
      </c>
      <c r="J6" s="48">
        <v>0</v>
      </c>
      <c r="K6" s="48">
        <v>122</v>
      </c>
      <c r="L6" s="49">
        <f t="shared" si="0"/>
        <v>316</v>
      </c>
      <c r="M6" s="64"/>
    </row>
    <row r="7" spans="1:13" ht="18" customHeight="1" x14ac:dyDescent="0.2">
      <c r="A7" s="7" t="s">
        <v>228</v>
      </c>
      <c r="B7" s="48">
        <v>0</v>
      </c>
      <c r="C7" s="48">
        <v>3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9">
        <f t="shared" si="0"/>
        <v>3</v>
      </c>
      <c r="M7" s="51"/>
    </row>
    <row r="8" spans="1:13" ht="18" customHeight="1" x14ac:dyDescent="0.2">
      <c r="A8" s="7" t="s">
        <v>176</v>
      </c>
      <c r="B8" s="48">
        <v>0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9">
        <f t="shared" si="0"/>
        <v>0</v>
      </c>
      <c r="M8" s="117" t="s">
        <v>154</v>
      </c>
    </row>
    <row r="9" spans="1:13" ht="18" customHeight="1" thickBot="1" x14ac:dyDescent="0.25">
      <c r="A9" s="7" t="s">
        <v>25</v>
      </c>
      <c r="B9" s="48">
        <v>0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9">
        <f t="shared" si="0"/>
        <v>0</v>
      </c>
      <c r="M9" s="118"/>
    </row>
    <row r="10" spans="1:13" ht="24.95" customHeight="1" thickBot="1" x14ac:dyDescent="0.25">
      <c r="A10" s="10" t="s">
        <v>20</v>
      </c>
      <c r="B10" s="55">
        <f>SUM(B4:B9)</f>
        <v>1</v>
      </c>
      <c r="C10" s="55">
        <f t="shared" ref="C10:K10" si="1">SUM(C4:C9)</f>
        <v>44</v>
      </c>
      <c r="D10" s="55">
        <f t="shared" si="1"/>
        <v>0</v>
      </c>
      <c r="E10" s="55">
        <f t="shared" si="1"/>
        <v>40</v>
      </c>
      <c r="F10" s="55">
        <f t="shared" si="1"/>
        <v>31</v>
      </c>
      <c r="G10" s="55">
        <f t="shared" si="1"/>
        <v>94</v>
      </c>
      <c r="H10" s="55">
        <f t="shared" si="1"/>
        <v>8</v>
      </c>
      <c r="I10" s="55">
        <f t="shared" si="1"/>
        <v>0</v>
      </c>
      <c r="J10" s="55">
        <f t="shared" si="1"/>
        <v>2</v>
      </c>
      <c r="K10" s="55">
        <f t="shared" si="1"/>
        <v>122</v>
      </c>
      <c r="L10" s="55">
        <f>SUM(L4:L9)</f>
        <v>342</v>
      </c>
      <c r="M10" s="56"/>
    </row>
    <row r="11" spans="1:13" ht="18" customHeight="1" x14ac:dyDescent="0.2">
      <c r="A11" s="7" t="s">
        <v>12</v>
      </c>
      <c r="B11" s="48">
        <v>2</v>
      </c>
      <c r="C11" s="48">
        <v>1</v>
      </c>
      <c r="D11" s="48">
        <v>0</v>
      </c>
      <c r="E11" s="48">
        <v>0</v>
      </c>
      <c r="F11" s="48">
        <v>2</v>
      </c>
      <c r="G11" s="48">
        <v>2</v>
      </c>
      <c r="H11" s="48">
        <v>0</v>
      </c>
      <c r="I11" s="48">
        <v>0</v>
      </c>
      <c r="J11" s="48">
        <v>0</v>
      </c>
      <c r="K11" s="48">
        <v>0</v>
      </c>
      <c r="L11" s="49">
        <f t="shared" ref="L11:L16" si="2">SUM(B11:K11)</f>
        <v>7</v>
      </c>
      <c r="M11" s="50"/>
    </row>
    <row r="12" spans="1:13" ht="18" customHeight="1" x14ac:dyDescent="0.2">
      <c r="A12" s="7" t="s">
        <v>210</v>
      </c>
      <c r="B12" s="48">
        <v>0</v>
      </c>
      <c r="C12" s="48">
        <v>15</v>
      </c>
      <c r="D12" s="48">
        <v>0</v>
      </c>
      <c r="E12" s="48">
        <v>1</v>
      </c>
      <c r="F12" s="48">
        <v>2</v>
      </c>
      <c r="G12" s="48">
        <v>2</v>
      </c>
      <c r="H12" s="48">
        <v>5</v>
      </c>
      <c r="I12" s="48">
        <v>0</v>
      </c>
      <c r="J12" s="48">
        <v>1</v>
      </c>
      <c r="K12" s="48">
        <v>0</v>
      </c>
      <c r="L12" s="49">
        <f t="shared" si="2"/>
        <v>26</v>
      </c>
      <c r="M12" s="51"/>
    </row>
    <row r="13" spans="1:13" ht="18" customHeight="1" x14ac:dyDescent="0.2">
      <c r="A13" s="8" t="s">
        <v>209</v>
      </c>
      <c r="B13" s="48">
        <v>0</v>
      </c>
      <c r="C13" s="48">
        <v>43</v>
      </c>
      <c r="D13" s="48">
        <v>0</v>
      </c>
      <c r="E13" s="48">
        <v>25</v>
      </c>
      <c r="F13" s="48">
        <v>22</v>
      </c>
      <c r="G13" s="48">
        <v>42</v>
      </c>
      <c r="H13" s="48">
        <v>51</v>
      </c>
      <c r="I13" s="48">
        <v>0</v>
      </c>
      <c r="J13" s="48">
        <v>0</v>
      </c>
      <c r="K13" s="48">
        <v>172</v>
      </c>
      <c r="L13" s="49">
        <f t="shared" si="2"/>
        <v>355</v>
      </c>
      <c r="M13" s="64"/>
    </row>
    <row r="14" spans="1:13" ht="18" customHeight="1" x14ac:dyDescent="0.2">
      <c r="A14" s="7" t="s">
        <v>228</v>
      </c>
      <c r="B14" s="48">
        <v>0</v>
      </c>
      <c r="C14" s="48">
        <v>4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9">
        <f t="shared" si="2"/>
        <v>4</v>
      </c>
      <c r="M14" s="51"/>
    </row>
    <row r="15" spans="1:13" ht="18" customHeight="1" x14ac:dyDescent="0.2">
      <c r="A15" s="7" t="s">
        <v>176</v>
      </c>
      <c r="B15" s="48">
        <v>0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9">
        <f t="shared" si="2"/>
        <v>0</v>
      </c>
      <c r="M15" s="117" t="s">
        <v>154</v>
      </c>
    </row>
    <row r="16" spans="1:13" ht="18" customHeight="1" thickBot="1" x14ac:dyDescent="0.25">
      <c r="A16" s="7" t="s">
        <v>25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9">
        <f t="shared" si="2"/>
        <v>0</v>
      </c>
      <c r="M16" s="118"/>
    </row>
    <row r="17" spans="1:13" ht="24.95" customHeight="1" thickBot="1" x14ac:dyDescent="0.25">
      <c r="A17" s="10" t="s">
        <v>230</v>
      </c>
      <c r="B17" s="55">
        <f>SUM(B11:B16)</f>
        <v>2</v>
      </c>
      <c r="C17" s="55">
        <f t="shared" ref="C17:L17" si="3">SUM(C11:C16)</f>
        <v>63</v>
      </c>
      <c r="D17" s="55">
        <f t="shared" si="3"/>
        <v>0</v>
      </c>
      <c r="E17" s="55">
        <f t="shared" si="3"/>
        <v>26</v>
      </c>
      <c r="F17" s="55">
        <f t="shared" si="3"/>
        <v>26</v>
      </c>
      <c r="G17" s="55">
        <f t="shared" si="3"/>
        <v>46</v>
      </c>
      <c r="H17" s="55">
        <f t="shared" si="3"/>
        <v>56</v>
      </c>
      <c r="I17" s="55">
        <f t="shared" si="3"/>
        <v>0</v>
      </c>
      <c r="J17" s="55">
        <f t="shared" si="3"/>
        <v>1</v>
      </c>
      <c r="K17" s="55">
        <f t="shared" si="3"/>
        <v>172</v>
      </c>
      <c r="L17" s="55">
        <f t="shared" si="3"/>
        <v>392</v>
      </c>
      <c r="M17" s="56"/>
    </row>
    <row r="18" spans="1:13" ht="18" customHeight="1" x14ac:dyDescent="0.2">
      <c r="A18" s="11" t="s">
        <v>12</v>
      </c>
      <c r="B18" s="57">
        <v>2</v>
      </c>
      <c r="C18" s="57">
        <v>3</v>
      </c>
      <c r="D18" s="57">
        <v>1</v>
      </c>
      <c r="E18" s="57">
        <v>0</v>
      </c>
      <c r="F18" s="57">
        <v>4</v>
      </c>
      <c r="G18" s="57">
        <v>10</v>
      </c>
      <c r="H18" s="57">
        <v>0</v>
      </c>
      <c r="I18" s="57">
        <v>3</v>
      </c>
      <c r="J18" s="57">
        <v>6</v>
      </c>
      <c r="K18" s="57">
        <v>1</v>
      </c>
      <c r="L18" s="58">
        <f t="shared" ref="L18:L24" si="4">SUM(B18:K18)</f>
        <v>30</v>
      </c>
      <c r="M18" s="72"/>
    </row>
    <row r="19" spans="1:13" ht="18" customHeight="1" x14ac:dyDescent="0.2">
      <c r="A19" s="7" t="s">
        <v>210</v>
      </c>
      <c r="B19" s="48">
        <v>0</v>
      </c>
      <c r="C19" s="48">
        <v>14</v>
      </c>
      <c r="D19" s="48">
        <v>0</v>
      </c>
      <c r="E19" s="48">
        <v>1</v>
      </c>
      <c r="F19" s="48">
        <v>3</v>
      </c>
      <c r="G19" s="48">
        <v>26</v>
      </c>
      <c r="H19" s="48">
        <v>21</v>
      </c>
      <c r="I19" s="48">
        <v>0</v>
      </c>
      <c r="J19" s="48">
        <v>0</v>
      </c>
      <c r="K19" s="48">
        <v>0</v>
      </c>
      <c r="L19" s="58">
        <f>SUM(B19:K19)</f>
        <v>65</v>
      </c>
      <c r="M19" s="60"/>
    </row>
    <row r="20" spans="1:13" ht="18" customHeight="1" x14ac:dyDescent="0.2">
      <c r="A20" s="8" t="s">
        <v>209</v>
      </c>
      <c r="B20" s="48">
        <v>0</v>
      </c>
      <c r="C20" s="48">
        <v>19</v>
      </c>
      <c r="D20" s="48">
        <v>0</v>
      </c>
      <c r="E20" s="48">
        <v>75</v>
      </c>
      <c r="F20" s="48">
        <v>147</v>
      </c>
      <c r="G20" s="48">
        <v>143</v>
      </c>
      <c r="H20" s="48">
        <v>171</v>
      </c>
      <c r="I20" s="48">
        <v>0</v>
      </c>
      <c r="J20" s="48">
        <v>0</v>
      </c>
      <c r="K20" s="48">
        <v>441</v>
      </c>
      <c r="L20" s="58">
        <f t="shared" si="4"/>
        <v>996</v>
      </c>
      <c r="M20" s="73"/>
    </row>
    <row r="21" spans="1:13" ht="18" customHeight="1" x14ac:dyDescent="0.2">
      <c r="A21" s="7" t="s">
        <v>228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58">
        <f>SUM(B21:K21)</f>
        <v>0</v>
      </c>
      <c r="M21" s="60"/>
    </row>
    <row r="22" spans="1:13" ht="18" customHeight="1" x14ac:dyDescent="0.2">
      <c r="A22" s="7" t="s">
        <v>25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58">
        <f t="shared" si="4"/>
        <v>0</v>
      </c>
      <c r="M22" s="125" t="s">
        <v>154</v>
      </c>
    </row>
    <row r="23" spans="1:13" ht="18" customHeight="1" x14ac:dyDescent="0.2">
      <c r="A23" s="7" t="s">
        <v>17</v>
      </c>
      <c r="B23" s="48">
        <v>0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58">
        <f t="shared" si="4"/>
        <v>0</v>
      </c>
      <c r="M23" s="138"/>
    </row>
    <row r="24" spans="1:13" ht="18" customHeight="1" thickBot="1" x14ac:dyDescent="0.25">
      <c r="A24" s="9" t="s">
        <v>18</v>
      </c>
      <c r="B24" s="53">
        <v>0</v>
      </c>
      <c r="C24" s="53">
        <v>0</v>
      </c>
      <c r="D24" s="53">
        <v>1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49">
        <f t="shared" si="4"/>
        <v>1</v>
      </c>
      <c r="M24" s="61"/>
    </row>
    <row r="25" spans="1:13" ht="24.95" customHeight="1" thickBot="1" x14ac:dyDescent="0.25">
      <c r="A25" s="10" t="s">
        <v>229</v>
      </c>
      <c r="B25" s="55">
        <f t="shared" ref="B25:L25" si="5">SUM(B18:B24)</f>
        <v>2</v>
      </c>
      <c r="C25" s="55">
        <f t="shared" si="5"/>
        <v>36</v>
      </c>
      <c r="D25" s="55">
        <f t="shared" si="5"/>
        <v>2</v>
      </c>
      <c r="E25" s="55">
        <f t="shared" si="5"/>
        <v>76</v>
      </c>
      <c r="F25" s="55">
        <f t="shared" si="5"/>
        <v>154</v>
      </c>
      <c r="G25" s="55">
        <f t="shared" si="5"/>
        <v>179</v>
      </c>
      <c r="H25" s="55">
        <f t="shared" si="5"/>
        <v>192</v>
      </c>
      <c r="I25" s="55">
        <f t="shared" si="5"/>
        <v>3</v>
      </c>
      <c r="J25" s="55">
        <f t="shared" si="5"/>
        <v>6</v>
      </c>
      <c r="K25" s="55">
        <f t="shared" si="5"/>
        <v>442</v>
      </c>
      <c r="L25" s="55">
        <f t="shared" si="5"/>
        <v>1092</v>
      </c>
      <c r="M25" s="56"/>
    </row>
    <row r="26" spans="1:13" ht="24.95" customHeight="1" thickBot="1" x14ac:dyDescent="0.25">
      <c r="A26" s="12" t="s">
        <v>22</v>
      </c>
      <c r="B26" s="62">
        <f t="shared" ref="B26:L26" si="6">SUM(B10,B17,B25)</f>
        <v>5</v>
      </c>
      <c r="C26" s="62">
        <f t="shared" si="6"/>
        <v>143</v>
      </c>
      <c r="D26" s="62">
        <f t="shared" si="6"/>
        <v>2</v>
      </c>
      <c r="E26" s="62">
        <f t="shared" si="6"/>
        <v>142</v>
      </c>
      <c r="F26" s="62">
        <f t="shared" si="6"/>
        <v>211</v>
      </c>
      <c r="G26" s="62">
        <f>SUM(G10,G17,G25)</f>
        <v>319</v>
      </c>
      <c r="H26" s="62">
        <f t="shared" si="6"/>
        <v>256</v>
      </c>
      <c r="I26" s="62">
        <f t="shared" si="6"/>
        <v>3</v>
      </c>
      <c r="J26" s="62">
        <f t="shared" si="6"/>
        <v>9</v>
      </c>
      <c r="K26" s="62">
        <f t="shared" si="6"/>
        <v>736</v>
      </c>
      <c r="L26" s="62">
        <f t="shared" si="6"/>
        <v>1826</v>
      </c>
      <c r="M26" s="63"/>
    </row>
    <row r="27" spans="1:13" ht="15.75" x14ac:dyDescent="0.25">
      <c r="A27" s="27"/>
      <c r="M27" s="28" t="s">
        <v>23</v>
      </c>
    </row>
    <row r="28" spans="1:13" ht="24.95" customHeight="1" x14ac:dyDescent="0.3">
      <c r="A28" s="89" t="s">
        <v>216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</row>
    <row r="29" spans="1:13" ht="9.9499999999999993" customHeight="1" x14ac:dyDescent="0.25">
      <c r="A29" s="27"/>
    </row>
    <row r="30" spans="1:13" ht="20.100000000000001" customHeight="1" x14ac:dyDescent="0.2">
      <c r="A30" s="90" t="s">
        <v>126</v>
      </c>
      <c r="B30" s="90"/>
      <c r="C30" s="90"/>
      <c r="D30" s="90" t="s">
        <v>134</v>
      </c>
      <c r="E30" s="90"/>
      <c r="F30" s="90" t="s">
        <v>171</v>
      </c>
      <c r="G30" s="90"/>
      <c r="H30" s="90" t="s">
        <v>217</v>
      </c>
      <c r="I30" s="90"/>
      <c r="J30" s="90" t="s">
        <v>128</v>
      </c>
      <c r="K30" s="90"/>
      <c r="L30" s="90"/>
      <c r="M30" s="90"/>
    </row>
    <row r="31" spans="1:13" ht="15" customHeight="1" x14ac:dyDescent="0.25">
      <c r="A31" s="91" t="s">
        <v>130</v>
      </c>
      <c r="B31" s="91"/>
      <c r="C31" s="91"/>
      <c r="D31" s="115">
        <f>SUM(D32:E38)</f>
        <v>116</v>
      </c>
      <c r="E31" s="115"/>
      <c r="F31" s="115">
        <f>SUM(F32:G38)</f>
        <v>226</v>
      </c>
      <c r="G31" s="115"/>
      <c r="H31" s="115">
        <f t="shared" ref="H31:H54" si="7">SUM(D31:G31)</f>
        <v>342</v>
      </c>
      <c r="I31" s="115"/>
      <c r="J31" s="108"/>
      <c r="K31" s="108"/>
      <c r="L31" s="108"/>
      <c r="M31" s="109"/>
    </row>
    <row r="32" spans="1:13" ht="15" customHeight="1" x14ac:dyDescent="0.25">
      <c r="A32" s="95" t="s">
        <v>12</v>
      </c>
      <c r="B32" s="95"/>
      <c r="C32" s="95"/>
      <c r="D32" s="114">
        <f t="shared" ref="D32:D37" si="8">SUM(B4:F4)</f>
        <v>5</v>
      </c>
      <c r="E32" s="114"/>
      <c r="F32" s="114">
        <f t="shared" ref="F32:F37" si="9">SUM(G4:K4)</f>
        <v>2</v>
      </c>
      <c r="G32" s="114"/>
      <c r="H32" s="115">
        <f t="shared" si="7"/>
        <v>7</v>
      </c>
      <c r="I32" s="115"/>
      <c r="J32" s="116"/>
      <c r="K32" s="116"/>
      <c r="L32" s="116"/>
      <c r="M32" s="116"/>
    </row>
    <row r="33" spans="1:13" ht="15" customHeight="1" x14ac:dyDescent="0.25">
      <c r="A33" s="95" t="s">
        <v>210</v>
      </c>
      <c r="B33" s="95"/>
      <c r="C33" s="95"/>
      <c r="D33" s="114">
        <f t="shared" si="8"/>
        <v>7</v>
      </c>
      <c r="E33" s="114"/>
      <c r="F33" s="114">
        <f t="shared" si="9"/>
        <v>9</v>
      </c>
      <c r="G33" s="114"/>
      <c r="H33" s="115">
        <f t="shared" si="7"/>
        <v>16</v>
      </c>
      <c r="I33" s="115"/>
      <c r="J33" s="116"/>
      <c r="K33" s="116"/>
      <c r="L33" s="116"/>
      <c r="M33" s="116"/>
    </row>
    <row r="34" spans="1:13" ht="15" customHeight="1" x14ac:dyDescent="0.25">
      <c r="A34" s="95" t="s">
        <v>209</v>
      </c>
      <c r="B34" s="95"/>
      <c r="C34" s="95"/>
      <c r="D34" s="114">
        <f t="shared" si="8"/>
        <v>101</v>
      </c>
      <c r="E34" s="114"/>
      <c r="F34" s="114">
        <f t="shared" si="9"/>
        <v>215</v>
      </c>
      <c r="G34" s="114"/>
      <c r="H34" s="115">
        <f>SUM(D34:G34)</f>
        <v>316</v>
      </c>
      <c r="I34" s="115"/>
      <c r="J34" s="116"/>
      <c r="K34" s="116"/>
      <c r="L34" s="116"/>
      <c r="M34" s="116"/>
    </row>
    <row r="35" spans="1:13" ht="15" customHeight="1" x14ac:dyDescent="0.25">
      <c r="A35" s="131" t="s">
        <v>228</v>
      </c>
      <c r="B35" s="132"/>
      <c r="C35" s="133"/>
      <c r="D35" s="110">
        <f t="shared" si="8"/>
        <v>3</v>
      </c>
      <c r="E35" s="111"/>
      <c r="F35" s="110">
        <f t="shared" si="9"/>
        <v>0</v>
      </c>
      <c r="G35" s="111"/>
      <c r="H35" s="115">
        <f>SUM(D35:G35)</f>
        <v>3</v>
      </c>
      <c r="I35" s="115"/>
      <c r="J35" s="107"/>
      <c r="K35" s="108"/>
      <c r="L35" s="108"/>
      <c r="M35" s="109"/>
    </row>
    <row r="36" spans="1:13" ht="15" customHeight="1" x14ac:dyDescent="0.25">
      <c r="A36" s="95" t="s">
        <v>177</v>
      </c>
      <c r="B36" s="95"/>
      <c r="C36" s="95"/>
      <c r="D36" s="114">
        <f t="shared" si="8"/>
        <v>0</v>
      </c>
      <c r="E36" s="114"/>
      <c r="F36" s="110">
        <f t="shared" si="9"/>
        <v>0</v>
      </c>
      <c r="G36" s="111"/>
      <c r="H36" s="115">
        <f>SUM(D36:G36)</f>
        <v>0</v>
      </c>
      <c r="I36" s="115"/>
      <c r="J36" s="119" t="s">
        <v>154</v>
      </c>
      <c r="K36" s="120"/>
      <c r="L36" s="120"/>
      <c r="M36" s="121"/>
    </row>
    <row r="37" spans="1:13" ht="15" customHeight="1" x14ac:dyDescent="0.25">
      <c r="A37" s="95" t="s">
        <v>25</v>
      </c>
      <c r="B37" s="95"/>
      <c r="C37" s="95"/>
      <c r="D37" s="114">
        <f t="shared" si="8"/>
        <v>0</v>
      </c>
      <c r="E37" s="114"/>
      <c r="F37" s="110">
        <f t="shared" si="9"/>
        <v>0</v>
      </c>
      <c r="G37" s="111"/>
      <c r="H37" s="115">
        <f t="shared" si="7"/>
        <v>0</v>
      </c>
      <c r="I37" s="115"/>
      <c r="J37" s="122"/>
      <c r="K37" s="123"/>
      <c r="L37" s="123"/>
      <c r="M37" s="124"/>
    </row>
    <row r="38" spans="1:13" ht="15" customHeight="1" x14ac:dyDescent="0.25">
      <c r="A38" s="134" t="s">
        <v>18</v>
      </c>
      <c r="B38" s="135"/>
      <c r="C38" s="136"/>
      <c r="D38" s="114">
        <v>0</v>
      </c>
      <c r="E38" s="114"/>
      <c r="F38" s="110">
        <v>0</v>
      </c>
      <c r="G38" s="111"/>
      <c r="H38" s="115">
        <f t="shared" si="7"/>
        <v>0</v>
      </c>
      <c r="I38" s="115"/>
      <c r="J38" s="107"/>
      <c r="K38" s="108"/>
      <c r="L38" s="108"/>
      <c r="M38" s="109"/>
    </row>
    <row r="39" spans="1:13" ht="15" customHeight="1" x14ac:dyDescent="0.25">
      <c r="A39" s="91" t="s">
        <v>214</v>
      </c>
      <c r="B39" s="91"/>
      <c r="C39" s="91"/>
      <c r="D39" s="115">
        <f>SUM(D40:E46)</f>
        <v>117</v>
      </c>
      <c r="E39" s="115"/>
      <c r="F39" s="115">
        <f>SUM(F40:G46)</f>
        <v>275</v>
      </c>
      <c r="G39" s="115"/>
      <c r="H39" s="115">
        <f t="shared" si="7"/>
        <v>392</v>
      </c>
      <c r="I39" s="115"/>
      <c r="J39" s="108"/>
      <c r="K39" s="108"/>
      <c r="L39" s="108"/>
      <c r="M39" s="109"/>
    </row>
    <row r="40" spans="1:13" ht="15" customHeight="1" x14ac:dyDescent="0.25">
      <c r="A40" s="95" t="s">
        <v>12</v>
      </c>
      <c r="B40" s="95"/>
      <c r="C40" s="95"/>
      <c r="D40" s="114">
        <f t="shared" ref="D40:D45" si="10">SUM(B11:F11)</f>
        <v>5</v>
      </c>
      <c r="E40" s="114"/>
      <c r="F40" s="114">
        <f t="shared" ref="F40:F45" si="11">SUM(G11:K11)</f>
        <v>2</v>
      </c>
      <c r="G40" s="114"/>
      <c r="H40" s="115">
        <f t="shared" si="7"/>
        <v>7</v>
      </c>
      <c r="I40" s="115"/>
      <c r="J40" s="116"/>
      <c r="K40" s="116"/>
      <c r="L40" s="116"/>
      <c r="M40" s="116"/>
    </row>
    <row r="41" spans="1:13" ht="15" customHeight="1" x14ac:dyDescent="0.25">
      <c r="A41" s="95" t="s">
        <v>210</v>
      </c>
      <c r="B41" s="95"/>
      <c r="C41" s="95"/>
      <c r="D41" s="114">
        <f t="shared" si="10"/>
        <v>18</v>
      </c>
      <c r="E41" s="114"/>
      <c r="F41" s="114">
        <f t="shared" si="11"/>
        <v>8</v>
      </c>
      <c r="G41" s="114"/>
      <c r="H41" s="115">
        <f t="shared" si="7"/>
        <v>26</v>
      </c>
      <c r="I41" s="115"/>
      <c r="J41" s="116"/>
      <c r="K41" s="116"/>
      <c r="L41" s="116"/>
      <c r="M41" s="116"/>
    </row>
    <row r="42" spans="1:13" ht="15" customHeight="1" x14ac:dyDescent="0.25">
      <c r="A42" s="95" t="s">
        <v>209</v>
      </c>
      <c r="B42" s="95"/>
      <c r="C42" s="95"/>
      <c r="D42" s="114">
        <f t="shared" si="10"/>
        <v>90</v>
      </c>
      <c r="E42" s="114"/>
      <c r="F42" s="114">
        <f t="shared" si="11"/>
        <v>265</v>
      </c>
      <c r="G42" s="114"/>
      <c r="H42" s="115">
        <f>SUM(D42:G42)</f>
        <v>355</v>
      </c>
      <c r="I42" s="115"/>
      <c r="J42" s="116"/>
      <c r="K42" s="116"/>
      <c r="L42" s="116"/>
      <c r="M42" s="116"/>
    </row>
    <row r="43" spans="1:13" ht="15" customHeight="1" x14ac:dyDescent="0.25">
      <c r="A43" s="131" t="s">
        <v>228</v>
      </c>
      <c r="B43" s="132"/>
      <c r="C43" s="133"/>
      <c r="D43" s="110">
        <f t="shared" si="10"/>
        <v>4</v>
      </c>
      <c r="E43" s="111"/>
      <c r="F43" s="110">
        <f t="shared" si="11"/>
        <v>0</v>
      </c>
      <c r="G43" s="111"/>
      <c r="H43" s="115">
        <f>SUM(D43:G43)</f>
        <v>4</v>
      </c>
      <c r="I43" s="115"/>
      <c r="J43" s="107"/>
      <c r="K43" s="108"/>
      <c r="L43" s="108"/>
      <c r="M43" s="109"/>
    </row>
    <row r="44" spans="1:13" ht="15" customHeight="1" x14ac:dyDescent="0.25">
      <c r="A44" s="95" t="s">
        <v>177</v>
      </c>
      <c r="B44" s="95"/>
      <c r="C44" s="95"/>
      <c r="D44" s="114">
        <f t="shared" si="10"/>
        <v>0</v>
      </c>
      <c r="E44" s="114"/>
      <c r="F44" s="110">
        <f t="shared" si="11"/>
        <v>0</v>
      </c>
      <c r="G44" s="111"/>
      <c r="H44" s="115">
        <f t="shared" si="7"/>
        <v>0</v>
      </c>
      <c r="I44" s="115"/>
      <c r="J44" s="119" t="s">
        <v>154</v>
      </c>
      <c r="K44" s="120"/>
      <c r="L44" s="120"/>
      <c r="M44" s="121"/>
    </row>
    <row r="45" spans="1:13" ht="15" customHeight="1" x14ac:dyDescent="0.25">
      <c r="A45" s="95" t="s">
        <v>25</v>
      </c>
      <c r="B45" s="95"/>
      <c r="C45" s="95"/>
      <c r="D45" s="114">
        <f t="shared" si="10"/>
        <v>0</v>
      </c>
      <c r="E45" s="114"/>
      <c r="F45" s="110">
        <f t="shared" si="11"/>
        <v>0</v>
      </c>
      <c r="G45" s="111"/>
      <c r="H45" s="115">
        <f t="shared" si="7"/>
        <v>0</v>
      </c>
      <c r="I45" s="115"/>
      <c r="J45" s="122"/>
      <c r="K45" s="123"/>
      <c r="L45" s="123"/>
      <c r="M45" s="124"/>
    </row>
    <row r="46" spans="1:13" ht="15" customHeight="1" x14ac:dyDescent="0.25">
      <c r="A46" s="134" t="s">
        <v>18</v>
      </c>
      <c r="B46" s="135"/>
      <c r="C46" s="136"/>
      <c r="D46" s="110">
        <v>0</v>
      </c>
      <c r="E46" s="111"/>
      <c r="F46" s="110">
        <v>0</v>
      </c>
      <c r="G46" s="111"/>
      <c r="H46" s="115">
        <f t="shared" si="7"/>
        <v>0</v>
      </c>
      <c r="I46" s="115"/>
      <c r="J46" s="107"/>
      <c r="K46" s="108"/>
      <c r="L46" s="108"/>
      <c r="M46" s="109"/>
    </row>
    <row r="47" spans="1:13" ht="15" customHeight="1" x14ac:dyDescent="0.25">
      <c r="A47" s="91" t="s">
        <v>215</v>
      </c>
      <c r="B47" s="91"/>
      <c r="C47" s="91"/>
      <c r="D47" s="115">
        <f>SUM(D48:E54)</f>
        <v>270</v>
      </c>
      <c r="E47" s="115"/>
      <c r="F47" s="115">
        <f>SUM(F48:G54)</f>
        <v>822</v>
      </c>
      <c r="G47" s="115"/>
      <c r="H47" s="115">
        <f t="shared" si="7"/>
        <v>1092</v>
      </c>
      <c r="I47" s="115"/>
      <c r="J47" s="108"/>
      <c r="K47" s="108"/>
      <c r="L47" s="108"/>
      <c r="M47" s="109"/>
    </row>
    <row r="48" spans="1:13" ht="15" customHeight="1" x14ac:dyDescent="0.25">
      <c r="A48" s="95" t="s">
        <v>12</v>
      </c>
      <c r="B48" s="95"/>
      <c r="C48" s="95"/>
      <c r="D48" s="114">
        <f t="shared" ref="D48:D54" si="12">SUM(B18:F18)</f>
        <v>10</v>
      </c>
      <c r="E48" s="114"/>
      <c r="F48" s="114">
        <f t="shared" ref="F48:F54" si="13">SUM(G18:K18)</f>
        <v>20</v>
      </c>
      <c r="G48" s="114"/>
      <c r="H48" s="115">
        <f t="shared" si="7"/>
        <v>30</v>
      </c>
      <c r="I48" s="115"/>
      <c r="J48" s="116"/>
      <c r="K48" s="116"/>
      <c r="L48" s="116"/>
      <c r="M48" s="116"/>
    </row>
    <row r="49" spans="1:13" ht="15" customHeight="1" x14ac:dyDescent="0.25">
      <c r="A49" s="95" t="s">
        <v>210</v>
      </c>
      <c r="B49" s="95"/>
      <c r="C49" s="95"/>
      <c r="D49" s="114">
        <f t="shared" si="12"/>
        <v>18</v>
      </c>
      <c r="E49" s="114"/>
      <c r="F49" s="114">
        <f t="shared" si="13"/>
        <v>47</v>
      </c>
      <c r="G49" s="114"/>
      <c r="H49" s="115">
        <f t="shared" si="7"/>
        <v>65</v>
      </c>
      <c r="I49" s="115"/>
      <c r="J49" s="116"/>
      <c r="K49" s="116"/>
      <c r="L49" s="116"/>
      <c r="M49" s="116"/>
    </row>
    <row r="50" spans="1:13" ht="15" customHeight="1" x14ac:dyDescent="0.25">
      <c r="A50" s="95" t="s">
        <v>209</v>
      </c>
      <c r="B50" s="95"/>
      <c r="C50" s="95"/>
      <c r="D50" s="114">
        <f t="shared" si="12"/>
        <v>241</v>
      </c>
      <c r="E50" s="114"/>
      <c r="F50" s="114">
        <f t="shared" si="13"/>
        <v>755</v>
      </c>
      <c r="G50" s="114"/>
      <c r="H50" s="115">
        <f t="shared" si="7"/>
        <v>996</v>
      </c>
      <c r="I50" s="115"/>
      <c r="J50" s="116"/>
      <c r="K50" s="116"/>
      <c r="L50" s="116"/>
      <c r="M50" s="116"/>
    </row>
    <row r="51" spans="1:13" ht="15" customHeight="1" x14ac:dyDescent="0.25">
      <c r="A51" s="131" t="s">
        <v>228</v>
      </c>
      <c r="B51" s="132"/>
      <c r="C51" s="133"/>
      <c r="D51" s="110">
        <f t="shared" si="12"/>
        <v>0</v>
      </c>
      <c r="E51" s="111"/>
      <c r="F51" s="110">
        <f t="shared" si="13"/>
        <v>0</v>
      </c>
      <c r="G51" s="111"/>
      <c r="H51" s="115">
        <f>SUM(D51:G51)</f>
        <v>0</v>
      </c>
      <c r="I51" s="115"/>
      <c r="J51" s="107"/>
      <c r="K51" s="108"/>
      <c r="L51" s="108"/>
      <c r="M51" s="109"/>
    </row>
    <row r="52" spans="1:13" ht="15" customHeight="1" x14ac:dyDescent="0.25">
      <c r="A52" s="95" t="s">
        <v>25</v>
      </c>
      <c r="B52" s="95"/>
      <c r="C52" s="95"/>
      <c r="D52" s="114">
        <f t="shared" si="12"/>
        <v>0</v>
      </c>
      <c r="E52" s="114"/>
      <c r="F52" s="114">
        <f t="shared" si="13"/>
        <v>0</v>
      </c>
      <c r="G52" s="114"/>
      <c r="H52" s="115">
        <f t="shared" si="7"/>
        <v>0</v>
      </c>
      <c r="I52" s="115"/>
      <c r="J52" s="119" t="s">
        <v>154</v>
      </c>
      <c r="K52" s="120"/>
      <c r="L52" s="120"/>
      <c r="M52" s="121"/>
    </row>
    <row r="53" spans="1:13" ht="15" customHeight="1" x14ac:dyDescent="0.25">
      <c r="A53" s="131" t="s">
        <v>17</v>
      </c>
      <c r="B53" s="132"/>
      <c r="C53" s="133"/>
      <c r="D53" s="114">
        <f t="shared" si="12"/>
        <v>0</v>
      </c>
      <c r="E53" s="114"/>
      <c r="F53" s="114">
        <f t="shared" si="13"/>
        <v>0</v>
      </c>
      <c r="G53" s="114"/>
      <c r="H53" s="115">
        <f t="shared" si="7"/>
        <v>0</v>
      </c>
      <c r="I53" s="115"/>
      <c r="J53" s="122"/>
      <c r="K53" s="123"/>
      <c r="L53" s="123"/>
      <c r="M53" s="124"/>
    </row>
    <row r="54" spans="1:13" ht="15" customHeight="1" x14ac:dyDescent="0.25">
      <c r="A54" s="137" t="s">
        <v>18</v>
      </c>
      <c r="B54" s="137"/>
      <c r="C54" s="137"/>
      <c r="D54" s="114">
        <f t="shared" si="12"/>
        <v>1</v>
      </c>
      <c r="E54" s="114"/>
      <c r="F54" s="114">
        <f t="shared" si="13"/>
        <v>0</v>
      </c>
      <c r="G54" s="114"/>
      <c r="H54" s="115">
        <f t="shared" si="7"/>
        <v>1</v>
      </c>
      <c r="I54" s="115"/>
      <c r="J54" s="116"/>
      <c r="K54" s="116"/>
      <c r="L54" s="116"/>
      <c r="M54" s="116"/>
    </row>
    <row r="55" spans="1:13" ht="15" customHeight="1" x14ac:dyDescent="0.25">
      <c r="A55" s="91" t="s">
        <v>133</v>
      </c>
      <c r="B55" s="91"/>
      <c r="C55" s="91"/>
      <c r="D55" s="115">
        <f>SUM(D56:E62)</f>
        <v>503</v>
      </c>
      <c r="E55" s="115"/>
      <c r="F55" s="115">
        <f>SUM(F56:G62)</f>
        <v>1323</v>
      </c>
      <c r="G55" s="115"/>
      <c r="H55" s="115">
        <f>SUM(H56:I62)</f>
        <v>1826</v>
      </c>
      <c r="I55" s="115"/>
      <c r="J55" s="108"/>
      <c r="K55" s="108"/>
      <c r="L55" s="108"/>
      <c r="M55" s="109"/>
    </row>
    <row r="56" spans="1:13" ht="15" customHeight="1" x14ac:dyDescent="0.25">
      <c r="A56" s="95" t="s">
        <v>12</v>
      </c>
      <c r="B56" s="95"/>
      <c r="C56" s="95"/>
      <c r="D56" s="114">
        <f t="shared" ref="D56:D62" si="14">SUM(D32,D40,D48)</f>
        <v>20</v>
      </c>
      <c r="E56" s="114"/>
      <c r="F56" s="114">
        <f t="shared" ref="F56:F62" si="15">SUM(F32,F40,F48)</f>
        <v>24</v>
      </c>
      <c r="G56" s="114"/>
      <c r="H56" s="115">
        <f t="shared" ref="H56:H62" si="16">SUM(D56:G56)</f>
        <v>44</v>
      </c>
      <c r="I56" s="115"/>
      <c r="J56" s="116"/>
      <c r="K56" s="116"/>
      <c r="L56" s="116"/>
      <c r="M56" s="116"/>
    </row>
    <row r="57" spans="1:13" ht="15" customHeight="1" x14ac:dyDescent="0.25">
      <c r="A57" s="95" t="s">
        <v>210</v>
      </c>
      <c r="B57" s="95"/>
      <c r="C57" s="95"/>
      <c r="D57" s="114">
        <f t="shared" si="14"/>
        <v>43</v>
      </c>
      <c r="E57" s="114"/>
      <c r="F57" s="114">
        <f t="shared" si="15"/>
        <v>64</v>
      </c>
      <c r="G57" s="114"/>
      <c r="H57" s="115">
        <f t="shared" si="16"/>
        <v>107</v>
      </c>
      <c r="I57" s="115"/>
      <c r="J57" s="116"/>
      <c r="K57" s="116"/>
      <c r="L57" s="116"/>
      <c r="M57" s="116"/>
    </row>
    <row r="58" spans="1:13" ht="15" customHeight="1" x14ac:dyDescent="0.25">
      <c r="A58" s="95" t="s">
        <v>209</v>
      </c>
      <c r="B58" s="95"/>
      <c r="C58" s="95"/>
      <c r="D58" s="114">
        <f t="shared" si="14"/>
        <v>432</v>
      </c>
      <c r="E58" s="114"/>
      <c r="F58" s="114">
        <f t="shared" si="15"/>
        <v>1235</v>
      </c>
      <c r="G58" s="114"/>
      <c r="H58" s="115">
        <f t="shared" si="16"/>
        <v>1667</v>
      </c>
      <c r="I58" s="115"/>
      <c r="J58" s="127"/>
      <c r="K58" s="128"/>
      <c r="L58" s="128"/>
      <c r="M58" s="129"/>
    </row>
    <row r="59" spans="1:13" ht="15" customHeight="1" x14ac:dyDescent="0.25">
      <c r="A59" s="131" t="s">
        <v>228</v>
      </c>
      <c r="B59" s="132"/>
      <c r="C59" s="133"/>
      <c r="D59" s="110">
        <f t="shared" si="14"/>
        <v>7</v>
      </c>
      <c r="E59" s="111"/>
      <c r="F59" s="110">
        <f t="shared" si="15"/>
        <v>0</v>
      </c>
      <c r="G59" s="111"/>
      <c r="H59" s="112">
        <f>SUM(D59:G59)</f>
        <v>7</v>
      </c>
      <c r="I59" s="113"/>
      <c r="J59" s="107"/>
      <c r="K59" s="108"/>
      <c r="L59" s="108"/>
      <c r="M59" s="109"/>
    </row>
    <row r="60" spans="1:13" ht="15" customHeight="1" x14ac:dyDescent="0.25">
      <c r="A60" s="95" t="s">
        <v>178</v>
      </c>
      <c r="B60" s="95"/>
      <c r="C60" s="95"/>
      <c r="D60" s="114">
        <f t="shared" si="14"/>
        <v>0</v>
      </c>
      <c r="E60" s="114"/>
      <c r="F60" s="110">
        <f t="shared" si="15"/>
        <v>0</v>
      </c>
      <c r="G60" s="111"/>
      <c r="H60" s="115">
        <f t="shared" si="16"/>
        <v>0</v>
      </c>
      <c r="I60" s="115"/>
      <c r="J60" s="119" t="s">
        <v>154</v>
      </c>
      <c r="K60" s="120"/>
      <c r="L60" s="120"/>
      <c r="M60" s="121"/>
    </row>
    <row r="61" spans="1:13" ht="15" customHeight="1" x14ac:dyDescent="0.25">
      <c r="A61" s="95" t="s">
        <v>17</v>
      </c>
      <c r="B61" s="95"/>
      <c r="C61" s="95"/>
      <c r="D61" s="114">
        <f t="shared" si="14"/>
        <v>0</v>
      </c>
      <c r="E61" s="114"/>
      <c r="F61" s="110">
        <f t="shared" si="15"/>
        <v>0</v>
      </c>
      <c r="G61" s="111"/>
      <c r="H61" s="115">
        <f t="shared" si="16"/>
        <v>0</v>
      </c>
      <c r="I61" s="115"/>
      <c r="J61" s="122"/>
      <c r="K61" s="123"/>
      <c r="L61" s="123"/>
      <c r="M61" s="124"/>
    </row>
    <row r="62" spans="1:13" ht="15" customHeight="1" x14ac:dyDescent="0.25">
      <c r="A62" s="137" t="s">
        <v>18</v>
      </c>
      <c r="B62" s="137"/>
      <c r="C62" s="137"/>
      <c r="D62" s="114">
        <f t="shared" si="14"/>
        <v>1</v>
      </c>
      <c r="E62" s="114"/>
      <c r="F62" s="114">
        <f t="shared" si="15"/>
        <v>0</v>
      </c>
      <c r="G62" s="114"/>
      <c r="H62" s="115">
        <f t="shared" si="16"/>
        <v>1</v>
      </c>
      <c r="I62" s="115"/>
      <c r="J62" s="116"/>
      <c r="K62" s="116"/>
      <c r="L62" s="116"/>
      <c r="M62" s="116"/>
    </row>
    <row r="64" spans="1:13" x14ac:dyDescent="0.2">
      <c r="B64" s="130" t="s">
        <v>191</v>
      </c>
      <c r="C64" s="130"/>
      <c r="D64" s="70" t="s">
        <v>192</v>
      </c>
      <c r="E64" s="70" t="s">
        <v>193</v>
      </c>
      <c r="F64" s="71" t="s">
        <v>194</v>
      </c>
      <c r="G64" s="71" t="s">
        <v>195</v>
      </c>
      <c r="H64" s="67"/>
      <c r="I64" s="67"/>
    </row>
    <row r="65" spans="2:9" ht="14.25" x14ac:dyDescent="0.2">
      <c r="B65" s="130"/>
      <c r="C65" s="130"/>
      <c r="D65" s="68">
        <v>23</v>
      </c>
      <c r="E65" s="68">
        <v>1</v>
      </c>
      <c r="F65" s="68">
        <v>164</v>
      </c>
      <c r="G65" s="69">
        <v>1</v>
      </c>
    </row>
    <row r="68" spans="2:9" x14ac:dyDescent="0.2">
      <c r="I68" s="26">
        <f>75-69</f>
        <v>6</v>
      </c>
    </row>
  </sheetData>
  <mergeCells count="167">
    <mergeCell ref="J62:M62"/>
    <mergeCell ref="B64:C65"/>
    <mergeCell ref="M22:M23"/>
    <mergeCell ref="A62:C62"/>
    <mergeCell ref="D62:E62"/>
    <mergeCell ref="F62:G62"/>
    <mergeCell ref="H62:I62"/>
    <mergeCell ref="J58:M58"/>
    <mergeCell ref="A60:C60"/>
    <mergeCell ref="D60:E60"/>
    <mergeCell ref="F60:G60"/>
    <mergeCell ref="H60:I60"/>
    <mergeCell ref="J60:M61"/>
    <mergeCell ref="A61:C61"/>
    <mergeCell ref="D61:E61"/>
    <mergeCell ref="F61:G61"/>
    <mergeCell ref="H61:I61"/>
    <mergeCell ref="A58:C58"/>
    <mergeCell ref="D58:E58"/>
    <mergeCell ref="F58:G58"/>
    <mergeCell ref="H58:I58"/>
    <mergeCell ref="J56:M56"/>
    <mergeCell ref="A57:C57"/>
    <mergeCell ref="D57:E57"/>
    <mergeCell ref="F57:G57"/>
    <mergeCell ref="H57:I57"/>
    <mergeCell ref="J57:M57"/>
    <mergeCell ref="A56:C56"/>
    <mergeCell ref="D56:E56"/>
    <mergeCell ref="F56:G56"/>
    <mergeCell ref="H56:I56"/>
    <mergeCell ref="J54:M54"/>
    <mergeCell ref="A55:C55"/>
    <mergeCell ref="D55:E55"/>
    <mergeCell ref="F55:G55"/>
    <mergeCell ref="H55:I55"/>
    <mergeCell ref="J55:M55"/>
    <mergeCell ref="A54:C54"/>
    <mergeCell ref="D54:E54"/>
    <mergeCell ref="F54:G54"/>
    <mergeCell ref="H54:I54"/>
    <mergeCell ref="H48:I48"/>
    <mergeCell ref="J50:M50"/>
    <mergeCell ref="A52:C52"/>
    <mergeCell ref="D52:E52"/>
    <mergeCell ref="F52:G52"/>
    <mergeCell ref="H52:I52"/>
    <mergeCell ref="J52:M53"/>
    <mergeCell ref="A53:C53"/>
    <mergeCell ref="D53:E53"/>
    <mergeCell ref="F53:G53"/>
    <mergeCell ref="H53:I53"/>
    <mergeCell ref="A50:C50"/>
    <mergeCell ref="D50:E50"/>
    <mergeCell ref="F50:G50"/>
    <mergeCell ref="H50:I50"/>
    <mergeCell ref="A51:C51"/>
    <mergeCell ref="D51:E51"/>
    <mergeCell ref="F51:G51"/>
    <mergeCell ref="H51:I51"/>
    <mergeCell ref="J51:M51"/>
    <mergeCell ref="J42:M42"/>
    <mergeCell ref="A44:C44"/>
    <mergeCell ref="D44:E44"/>
    <mergeCell ref="F44:G44"/>
    <mergeCell ref="H44:I44"/>
    <mergeCell ref="J44:M45"/>
    <mergeCell ref="A45:C45"/>
    <mergeCell ref="D45:E45"/>
    <mergeCell ref="F45:G45"/>
    <mergeCell ref="H45:I45"/>
    <mergeCell ref="A42:C42"/>
    <mergeCell ref="D42:E42"/>
    <mergeCell ref="F42:G42"/>
    <mergeCell ref="H42:I42"/>
    <mergeCell ref="J43:M43"/>
    <mergeCell ref="A43:C43"/>
    <mergeCell ref="D43:E43"/>
    <mergeCell ref="F43:G43"/>
    <mergeCell ref="H43:I43"/>
    <mergeCell ref="J40:M40"/>
    <mergeCell ref="A41:C41"/>
    <mergeCell ref="D41:E41"/>
    <mergeCell ref="F41:G41"/>
    <mergeCell ref="H41:I41"/>
    <mergeCell ref="J41:M41"/>
    <mergeCell ref="A40:C40"/>
    <mergeCell ref="D40:E40"/>
    <mergeCell ref="F40:G40"/>
    <mergeCell ref="H40:I40"/>
    <mergeCell ref="J38:M38"/>
    <mergeCell ref="A39:C39"/>
    <mergeCell ref="D39:E39"/>
    <mergeCell ref="F39:G39"/>
    <mergeCell ref="H39:I39"/>
    <mergeCell ref="J39:M39"/>
    <mergeCell ref="A38:C38"/>
    <mergeCell ref="D38:E38"/>
    <mergeCell ref="F38:G38"/>
    <mergeCell ref="H38:I38"/>
    <mergeCell ref="J36:M37"/>
    <mergeCell ref="A37:C37"/>
    <mergeCell ref="D37:E37"/>
    <mergeCell ref="F37:G37"/>
    <mergeCell ref="H37:I37"/>
    <mergeCell ref="A36:C36"/>
    <mergeCell ref="D36:E36"/>
    <mergeCell ref="F36:G36"/>
    <mergeCell ref="H36:I36"/>
    <mergeCell ref="J33:M33"/>
    <mergeCell ref="A34:C34"/>
    <mergeCell ref="D34:E34"/>
    <mergeCell ref="F34:G34"/>
    <mergeCell ref="H34:I34"/>
    <mergeCell ref="J34:M34"/>
    <mergeCell ref="A33:C33"/>
    <mergeCell ref="D33:E33"/>
    <mergeCell ref="F33:G33"/>
    <mergeCell ref="H33:I33"/>
    <mergeCell ref="D30:E30"/>
    <mergeCell ref="F30:G30"/>
    <mergeCell ref="H30:I30"/>
    <mergeCell ref="J30:M30"/>
    <mergeCell ref="A1:M1"/>
    <mergeCell ref="M8:M9"/>
    <mergeCell ref="M15:M16"/>
    <mergeCell ref="A35:C35"/>
    <mergeCell ref="D35:E35"/>
    <mergeCell ref="F35:G35"/>
    <mergeCell ref="H35:I35"/>
    <mergeCell ref="J35:M35"/>
    <mergeCell ref="A28:M28"/>
    <mergeCell ref="A30:C30"/>
    <mergeCell ref="J31:M31"/>
    <mergeCell ref="A32:C32"/>
    <mergeCell ref="D32:E32"/>
    <mergeCell ref="F32:G32"/>
    <mergeCell ref="H32:I32"/>
    <mergeCell ref="J32:M32"/>
    <mergeCell ref="A31:C31"/>
    <mergeCell ref="D31:E31"/>
    <mergeCell ref="F31:G31"/>
    <mergeCell ref="H31:I31"/>
    <mergeCell ref="J59:M59"/>
    <mergeCell ref="A59:C59"/>
    <mergeCell ref="D59:E59"/>
    <mergeCell ref="F59:G59"/>
    <mergeCell ref="H59:I59"/>
    <mergeCell ref="J46:M46"/>
    <mergeCell ref="A47:C47"/>
    <mergeCell ref="D47:E47"/>
    <mergeCell ref="F47:G47"/>
    <mergeCell ref="H47:I47"/>
    <mergeCell ref="J47:M47"/>
    <mergeCell ref="A46:C46"/>
    <mergeCell ref="D46:E46"/>
    <mergeCell ref="F46:G46"/>
    <mergeCell ref="H46:I46"/>
    <mergeCell ref="J48:M48"/>
    <mergeCell ref="A49:C49"/>
    <mergeCell ref="D49:E49"/>
    <mergeCell ref="F49:G49"/>
    <mergeCell ref="H49:I49"/>
    <mergeCell ref="J49:M49"/>
    <mergeCell ref="A48:C48"/>
    <mergeCell ref="D48:E48"/>
    <mergeCell ref="F48:G48"/>
  </mergeCells>
  <phoneticPr fontId="2" type="noConversion"/>
  <conditionalFormatting sqref="J62:M62 K54:M54 D60:G62 D51:F51 K48:M50 J43:J44 J38:M38 G36:G38 D44:G46 M4 K32:M34 J46:M46 M18 M11 D32:F38 G32:G34 J32:J36 D40:G42 J40:M42 D43:F43 D48:G50 D52:G54 J47:J52 D56:G58 K56:M58 D59:F59 J54:J60">
    <cfRule type="cellIs" dxfId="13" priority="1" stopIfTrue="1" operator="notEqual">
      <formula>0</formula>
    </cfRule>
  </conditionalFormatting>
  <conditionalFormatting sqref="D55:I55 H32:I38 D47:I47 H40:I46 D31:I31 H56:I62 D39:I39 H48:I54">
    <cfRule type="cellIs" dxfId="12" priority="2" stopIfTrue="1" operator="notEqual">
      <formula>0</formula>
    </cfRule>
  </conditionalFormatting>
  <conditionalFormatting sqref="M24:M26 B22:L26 B20:M21 M12 M17 B13:M14 M5 M10 B6:M7 B4:L5 B8:L12 B15:L19 M19">
    <cfRule type="cellIs" dxfId="11" priority="3" stopIfTrue="1" operator="notEqual">
      <formula>0</formula>
    </cfRule>
  </conditionalFormatting>
  <pageMargins left="0.78740157480314965" right="0.19685039370078741" top="0.39370078740157483" bottom="0.39370078740157483" header="0" footer="0.19685039370078741"/>
  <pageSetup paperSize="9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view="pageBreakPreview" zoomScaleNormal="100" workbookViewId="0">
      <selection activeCell="L14" sqref="L14"/>
    </sheetView>
  </sheetViews>
  <sheetFormatPr defaultRowHeight="12.75" x14ac:dyDescent="0.2"/>
  <cols>
    <col min="1" max="1" width="28.1640625" style="26" customWidth="1"/>
    <col min="2" max="2" width="9.83203125" style="26" customWidth="1"/>
    <col min="3" max="10" width="8.83203125" style="26" customWidth="1"/>
    <col min="11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3" ht="30" customHeight="1" x14ac:dyDescent="0.3">
      <c r="A1" s="89" t="s">
        <v>231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15" customHeight="1" thickBot="1" x14ac:dyDescent="0.25"/>
    <row r="3" spans="1:13" ht="35.1" customHeight="1" thickBot="1" x14ac:dyDescent="0.25">
      <c r="A3" s="77" t="s">
        <v>0</v>
      </c>
      <c r="B3" s="78" t="s">
        <v>232</v>
      </c>
      <c r="C3" s="78" t="s">
        <v>233</v>
      </c>
      <c r="D3" s="78" t="s">
        <v>234</v>
      </c>
      <c r="E3" s="78" t="s">
        <v>235</v>
      </c>
      <c r="F3" s="78" t="s">
        <v>236</v>
      </c>
      <c r="G3" s="78" t="s">
        <v>237</v>
      </c>
      <c r="H3" s="78" t="s">
        <v>238</v>
      </c>
      <c r="I3" s="78" t="s">
        <v>239</v>
      </c>
      <c r="J3" s="78" t="s">
        <v>240</v>
      </c>
      <c r="K3" s="78" t="s">
        <v>241</v>
      </c>
      <c r="L3" s="19" t="s">
        <v>1</v>
      </c>
      <c r="M3" s="6" t="s">
        <v>2</v>
      </c>
    </row>
    <row r="4" spans="1:13" ht="24" customHeight="1" x14ac:dyDescent="0.2">
      <c r="A4" s="11" t="s">
        <v>12</v>
      </c>
      <c r="B4" s="57">
        <v>1</v>
      </c>
      <c r="C4" s="57">
        <v>0</v>
      </c>
      <c r="D4" s="57">
        <v>1</v>
      </c>
      <c r="E4" s="57">
        <v>0</v>
      </c>
      <c r="F4" s="57">
        <v>0</v>
      </c>
      <c r="G4" s="57">
        <v>2</v>
      </c>
      <c r="H4" s="57">
        <v>0</v>
      </c>
      <c r="I4" s="57">
        <v>0</v>
      </c>
      <c r="J4" s="57">
        <v>1</v>
      </c>
      <c r="K4" s="57">
        <v>0</v>
      </c>
      <c r="L4" s="58">
        <f t="shared" ref="L4:L10" si="0">SUM(B4:K4)</f>
        <v>5</v>
      </c>
      <c r="M4" s="50"/>
    </row>
    <row r="5" spans="1:13" ht="24" customHeight="1" x14ac:dyDescent="0.2">
      <c r="A5" s="7" t="s">
        <v>210</v>
      </c>
      <c r="B5" s="48">
        <v>0</v>
      </c>
      <c r="C5" s="48">
        <v>0</v>
      </c>
      <c r="D5" s="48">
        <v>0</v>
      </c>
      <c r="E5" s="48">
        <v>73</v>
      </c>
      <c r="F5" s="48">
        <v>0</v>
      </c>
      <c r="G5" s="48">
        <v>0</v>
      </c>
      <c r="H5" s="48">
        <v>0</v>
      </c>
      <c r="I5" s="48">
        <v>0</v>
      </c>
      <c r="J5" s="48">
        <v>0</v>
      </c>
      <c r="K5" s="48">
        <v>0</v>
      </c>
      <c r="L5" s="58">
        <f t="shared" si="0"/>
        <v>73</v>
      </c>
      <c r="M5" s="51"/>
    </row>
    <row r="6" spans="1:13" ht="36" x14ac:dyDescent="0.2">
      <c r="A6" s="8" t="s">
        <v>248</v>
      </c>
      <c r="B6" s="48">
        <v>0</v>
      </c>
      <c r="C6" s="48">
        <v>0</v>
      </c>
      <c r="D6" s="48">
        <v>0</v>
      </c>
      <c r="E6" s="48">
        <v>34</v>
      </c>
      <c r="F6" s="48">
        <v>0</v>
      </c>
      <c r="G6" s="48">
        <v>0</v>
      </c>
      <c r="H6" s="48">
        <f>7+23+7+28+12+6</f>
        <v>83</v>
      </c>
      <c r="I6" s="48">
        <f>55+11</f>
        <v>66</v>
      </c>
      <c r="J6" s="48">
        <v>0</v>
      </c>
      <c r="K6" s="48">
        <v>0</v>
      </c>
      <c r="L6" s="58">
        <f t="shared" si="0"/>
        <v>183</v>
      </c>
      <c r="M6" s="79" t="s">
        <v>250</v>
      </c>
    </row>
    <row r="7" spans="1:13" ht="24" customHeight="1" x14ac:dyDescent="0.2">
      <c r="A7" s="7" t="s">
        <v>228</v>
      </c>
      <c r="B7" s="48">
        <v>1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2</v>
      </c>
      <c r="J7" s="48">
        <v>0</v>
      </c>
      <c r="K7" s="48">
        <v>0</v>
      </c>
      <c r="L7" s="58">
        <f t="shared" si="0"/>
        <v>3</v>
      </c>
      <c r="M7" s="79" t="s">
        <v>251</v>
      </c>
    </row>
    <row r="8" spans="1:13" ht="24" customHeight="1" x14ac:dyDescent="0.2">
      <c r="A8" s="9" t="s">
        <v>18</v>
      </c>
      <c r="B8" s="53">
        <v>0</v>
      </c>
      <c r="C8" s="53">
        <v>0</v>
      </c>
      <c r="D8" s="53">
        <v>0</v>
      </c>
      <c r="E8" s="53">
        <v>0</v>
      </c>
      <c r="F8" s="53">
        <v>0</v>
      </c>
      <c r="G8" s="53">
        <v>0</v>
      </c>
      <c r="H8" s="53">
        <v>0</v>
      </c>
      <c r="I8" s="53">
        <v>0</v>
      </c>
      <c r="J8" s="53">
        <v>0</v>
      </c>
      <c r="K8" s="53">
        <v>0</v>
      </c>
      <c r="L8" s="58">
        <f t="shared" si="0"/>
        <v>0</v>
      </c>
      <c r="M8" s="61"/>
    </row>
    <row r="9" spans="1:13" ht="24" customHeight="1" x14ac:dyDescent="0.2">
      <c r="A9" s="7" t="s">
        <v>176</v>
      </c>
      <c r="B9" s="48">
        <v>0</v>
      </c>
      <c r="C9" s="48">
        <v>0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58">
        <f t="shared" si="0"/>
        <v>0</v>
      </c>
      <c r="M9" s="117" t="s">
        <v>154</v>
      </c>
    </row>
    <row r="10" spans="1:13" ht="24" customHeight="1" thickBot="1" x14ac:dyDescent="0.25">
      <c r="A10" s="7" t="s">
        <v>25</v>
      </c>
      <c r="B10" s="48">
        <v>0</v>
      </c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9">
        <f t="shared" si="0"/>
        <v>0</v>
      </c>
      <c r="M10" s="118"/>
    </row>
    <row r="11" spans="1:13" ht="24.95" customHeight="1" thickBot="1" x14ac:dyDescent="0.25">
      <c r="A11" s="10" t="s">
        <v>243</v>
      </c>
      <c r="B11" s="55">
        <f>SUM(B4:B10)</f>
        <v>2</v>
      </c>
      <c r="C11" s="55">
        <f t="shared" ref="C11:K11" si="1">SUM(C4:C10)</f>
        <v>0</v>
      </c>
      <c r="D11" s="55">
        <f t="shared" si="1"/>
        <v>1</v>
      </c>
      <c r="E11" s="55">
        <f t="shared" si="1"/>
        <v>107</v>
      </c>
      <c r="F11" s="55">
        <f t="shared" si="1"/>
        <v>0</v>
      </c>
      <c r="G11" s="55">
        <f t="shared" si="1"/>
        <v>2</v>
      </c>
      <c r="H11" s="55">
        <f t="shared" si="1"/>
        <v>83</v>
      </c>
      <c r="I11" s="55">
        <f t="shared" si="1"/>
        <v>68</v>
      </c>
      <c r="J11" s="55">
        <f t="shared" si="1"/>
        <v>1</v>
      </c>
      <c r="K11" s="55">
        <f t="shared" si="1"/>
        <v>0</v>
      </c>
      <c r="L11" s="55">
        <f>SUM(L4:L10)</f>
        <v>264</v>
      </c>
      <c r="M11" s="56"/>
    </row>
    <row r="12" spans="1:13" ht="24" customHeight="1" x14ac:dyDescent="0.2">
      <c r="A12" s="11" t="s">
        <v>12</v>
      </c>
      <c r="B12" s="57">
        <v>8</v>
      </c>
      <c r="C12" s="57">
        <v>5</v>
      </c>
      <c r="D12" s="57">
        <v>1</v>
      </c>
      <c r="E12" s="57">
        <v>0</v>
      </c>
      <c r="F12" s="57">
        <v>2</v>
      </c>
      <c r="G12" s="57">
        <v>11</v>
      </c>
      <c r="H12" s="57">
        <v>0</v>
      </c>
      <c r="I12" s="57">
        <v>0</v>
      </c>
      <c r="J12" s="57">
        <v>1</v>
      </c>
      <c r="K12" s="57">
        <v>0</v>
      </c>
      <c r="L12" s="58">
        <f t="shared" ref="L12:L18" si="2">SUM(B12:K12)</f>
        <v>28</v>
      </c>
      <c r="M12" s="72"/>
    </row>
    <row r="13" spans="1:13" ht="24" customHeight="1" x14ac:dyDescent="0.2">
      <c r="A13" s="7" t="s">
        <v>210</v>
      </c>
      <c r="B13" s="48">
        <v>0</v>
      </c>
      <c r="C13" s="48">
        <v>0</v>
      </c>
      <c r="D13" s="48">
        <v>0</v>
      </c>
      <c r="E13" s="48">
        <v>98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58">
        <f t="shared" si="2"/>
        <v>98</v>
      </c>
      <c r="M13" s="60"/>
    </row>
    <row r="14" spans="1:13" ht="36" x14ac:dyDescent="0.2">
      <c r="A14" s="8" t="s">
        <v>248</v>
      </c>
      <c r="B14" s="48">
        <v>0</v>
      </c>
      <c r="C14" s="48">
        <v>1</v>
      </c>
      <c r="D14" s="48">
        <v>0</v>
      </c>
      <c r="E14" s="48">
        <v>85</v>
      </c>
      <c r="F14" s="48">
        <v>0</v>
      </c>
      <c r="G14" s="48">
        <v>0</v>
      </c>
      <c r="H14" s="48">
        <f>24+64+180+249+13+28</f>
        <v>558</v>
      </c>
      <c r="I14" s="48">
        <f>117+15</f>
        <v>132</v>
      </c>
      <c r="J14" s="48">
        <v>0</v>
      </c>
      <c r="K14" s="48">
        <v>0</v>
      </c>
      <c r="L14" s="58">
        <f t="shared" si="2"/>
        <v>776</v>
      </c>
      <c r="M14" s="79" t="s">
        <v>250</v>
      </c>
    </row>
    <row r="15" spans="1:13" ht="24" customHeight="1" x14ac:dyDescent="0.2">
      <c r="A15" s="7" t="s">
        <v>228</v>
      </c>
      <c r="B15" s="48">
        <v>0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58">
        <f t="shared" si="2"/>
        <v>0</v>
      </c>
      <c r="M15" s="60"/>
    </row>
    <row r="16" spans="1:13" ht="24" customHeight="1" x14ac:dyDescent="0.2">
      <c r="A16" s="9" t="s">
        <v>18</v>
      </c>
      <c r="B16" s="48">
        <v>0</v>
      </c>
      <c r="C16" s="48">
        <v>1</v>
      </c>
      <c r="D16" s="48">
        <v>1</v>
      </c>
      <c r="E16" s="48">
        <v>0</v>
      </c>
      <c r="F16" s="48">
        <v>2</v>
      </c>
      <c r="G16" s="48">
        <v>2</v>
      </c>
      <c r="H16" s="48">
        <v>1</v>
      </c>
      <c r="I16" s="48">
        <v>0</v>
      </c>
      <c r="J16" s="48">
        <v>0</v>
      </c>
      <c r="K16" s="48">
        <v>0</v>
      </c>
      <c r="L16" s="58">
        <f t="shared" si="2"/>
        <v>7</v>
      </c>
      <c r="M16" s="61"/>
    </row>
    <row r="17" spans="1:13" ht="24" customHeight="1" x14ac:dyDescent="0.2">
      <c r="A17" s="7" t="s">
        <v>25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58">
        <f t="shared" si="2"/>
        <v>0</v>
      </c>
      <c r="M17" s="125" t="s">
        <v>154</v>
      </c>
    </row>
    <row r="18" spans="1:13" ht="24" customHeight="1" thickBot="1" x14ac:dyDescent="0.25">
      <c r="A18" s="7" t="s">
        <v>17</v>
      </c>
      <c r="B18" s="48">
        <v>0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58">
        <f t="shared" si="2"/>
        <v>0</v>
      </c>
      <c r="M18" s="138"/>
    </row>
    <row r="19" spans="1:13" ht="24.95" customHeight="1" thickBot="1" x14ac:dyDescent="0.25">
      <c r="A19" s="10" t="s">
        <v>242</v>
      </c>
      <c r="B19" s="55">
        <f t="shared" ref="B19:K19" si="3">SUM(B12:B18)</f>
        <v>8</v>
      </c>
      <c r="C19" s="55">
        <f t="shared" si="3"/>
        <v>7</v>
      </c>
      <c r="D19" s="55">
        <f t="shared" si="3"/>
        <v>2</v>
      </c>
      <c r="E19" s="55">
        <f t="shared" si="3"/>
        <v>183</v>
      </c>
      <c r="F19" s="55">
        <f t="shared" si="3"/>
        <v>4</v>
      </c>
      <c r="G19" s="55">
        <f t="shared" si="3"/>
        <v>13</v>
      </c>
      <c r="H19" s="55">
        <f t="shared" si="3"/>
        <v>559</v>
      </c>
      <c r="I19" s="55">
        <f t="shared" si="3"/>
        <v>132</v>
      </c>
      <c r="J19" s="55">
        <f t="shared" si="3"/>
        <v>1</v>
      </c>
      <c r="K19" s="55">
        <f t="shared" si="3"/>
        <v>0</v>
      </c>
      <c r="L19" s="55">
        <f>SUM(L12:L18)</f>
        <v>909</v>
      </c>
      <c r="M19" s="56"/>
    </row>
    <row r="20" spans="1:13" ht="24.95" customHeight="1" thickBot="1" x14ac:dyDescent="0.25">
      <c r="A20" s="12" t="s">
        <v>22</v>
      </c>
      <c r="B20" s="62">
        <f t="shared" ref="B20:K20" si="4">SUM(B11,B19)</f>
        <v>10</v>
      </c>
      <c r="C20" s="62">
        <f t="shared" si="4"/>
        <v>7</v>
      </c>
      <c r="D20" s="62">
        <f t="shared" si="4"/>
        <v>3</v>
      </c>
      <c r="E20" s="62">
        <f t="shared" si="4"/>
        <v>290</v>
      </c>
      <c r="F20" s="62">
        <f t="shared" si="4"/>
        <v>4</v>
      </c>
      <c r="G20" s="62">
        <f t="shared" si="4"/>
        <v>15</v>
      </c>
      <c r="H20" s="62">
        <f t="shared" si="4"/>
        <v>642</v>
      </c>
      <c r="I20" s="62">
        <f t="shared" si="4"/>
        <v>200</v>
      </c>
      <c r="J20" s="62">
        <f t="shared" si="4"/>
        <v>2</v>
      </c>
      <c r="K20" s="62">
        <f t="shared" si="4"/>
        <v>0</v>
      </c>
      <c r="L20" s="62">
        <f>SUM(L11,L19)</f>
        <v>1173</v>
      </c>
      <c r="M20" s="63"/>
    </row>
    <row r="21" spans="1:13" ht="15.75" x14ac:dyDescent="0.25">
      <c r="A21" s="27"/>
      <c r="M21" s="28" t="s">
        <v>23</v>
      </c>
    </row>
    <row r="22" spans="1:13" ht="15.75" x14ac:dyDescent="0.25">
      <c r="A22" s="27"/>
      <c r="M22" s="28"/>
    </row>
    <row r="23" spans="1:13" ht="24.95" customHeight="1" x14ac:dyDescent="0.3">
      <c r="A23" s="89" t="s">
        <v>231</v>
      </c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</row>
    <row r="24" spans="1:13" ht="9.9499999999999993" customHeight="1" x14ac:dyDescent="0.25">
      <c r="A24" s="27"/>
    </row>
    <row r="25" spans="1:13" ht="24.95" customHeight="1" x14ac:dyDescent="0.2">
      <c r="A25" s="90" t="s">
        <v>126</v>
      </c>
      <c r="B25" s="90"/>
      <c r="C25" s="90"/>
      <c r="D25" s="90" t="s">
        <v>134</v>
      </c>
      <c r="E25" s="90"/>
      <c r="F25" s="90" t="s">
        <v>171</v>
      </c>
      <c r="G25" s="90"/>
      <c r="H25" s="90" t="s">
        <v>247</v>
      </c>
      <c r="I25" s="90"/>
      <c r="J25" s="90" t="s">
        <v>128</v>
      </c>
      <c r="K25" s="90"/>
      <c r="L25" s="90"/>
      <c r="M25" s="90"/>
    </row>
    <row r="26" spans="1:13" ht="18" customHeight="1" x14ac:dyDescent="0.25">
      <c r="A26" s="139" t="s">
        <v>244</v>
      </c>
      <c r="B26" s="140"/>
      <c r="C26" s="141"/>
      <c r="D26" s="115">
        <f>SUM(D27:E33)</f>
        <v>110</v>
      </c>
      <c r="E26" s="115"/>
      <c r="F26" s="115">
        <f>SUM(F27:G33)</f>
        <v>154</v>
      </c>
      <c r="G26" s="115"/>
      <c r="H26" s="115">
        <f>SUM(D26:G26)</f>
        <v>264</v>
      </c>
      <c r="I26" s="115"/>
      <c r="J26" s="108"/>
      <c r="K26" s="108"/>
      <c r="L26" s="108"/>
      <c r="M26" s="109"/>
    </row>
    <row r="27" spans="1:13" ht="18" customHeight="1" x14ac:dyDescent="0.25">
      <c r="A27" s="95" t="s">
        <v>12</v>
      </c>
      <c r="B27" s="95"/>
      <c r="C27" s="95"/>
      <c r="D27" s="114">
        <f t="shared" ref="D27:D33" si="5">SUM(B4:F4)</f>
        <v>2</v>
      </c>
      <c r="E27" s="114"/>
      <c r="F27" s="114">
        <f>SUM(G4:K4)</f>
        <v>3</v>
      </c>
      <c r="G27" s="114"/>
      <c r="H27" s="115">
        <f>SUM(D27:G27)</f>
        <v>5</v>
      </c>
      <c r="I27" s="115"/>
      <c r="J27" s="116"/>
      <c r="K27" s="116"/>
      <c r="L27" s="116"/>
      <c r="M27" s="116"/>
    </row>
    <row r="28" spans="1:13" ht="18" customHeight="1" x14ac:dyDescent="0.25">
      <c r="A28" s="95" t="s">
        <v>210</v>
      </c>
      <c r="B28" s="95"/>
      <c r="C28" s="95"/>
      <c r="D28" s="114">
        <f t="shared" si="5"/>
        <v>73</v>
      </c>
      <c r="E28" s="114"/>
      <c r="F28" s="114">
        <f t="shared" ref="F28:F33" si="6">SUM(G5:K5)</f>
        <v>0</v>
      </c>
      <c r="G28" s="114"/>
      <c r="H28" s="115">
        <f t="shared" ref="H28:H33" si="7">SUM(D28:G28)</f>
        <v>73</v>
      </c>
      <c r="I28" s="115"/>
      <c r="J28" s="116"/>
      <c r="K28" s="116"/>
      <c r="L28" s="116"/>
      <c r="M28" s="116"/>
    </row>
    <row r="29" spans="1:13" ht="18" customHeight="1" x14ac:dyDescent="0.25">
      <c r="A29" s="95" t="s">
        <v>249</v>
      </c>
      <c r="B29" s="95"/>
      <c r="C29" s="95"/>
      <c r="D29" s="114">
        <f t="shared" si="5"/>
        <v>34</v>
      </c>
      <c r="E29" s="114"/>
      <c r="F29" s="114">
        <f t="shared" si="6"/>
        <v>149</v>
      </c>
      <c r="G29" s="114"/>
      <c r="H29" s="115">
        <f t="shared" si="7"/>
        <v>183</v>
      </c>
      <c r="I29" s="115"/>
      <c r="J29" s="116"/>
      <c r="K29" s="116"/>
      <c r="L29" s="116"/>
      <c r="M29" s="116"/>
    </row>
    <row r="30" spans="1:13" ht="18" customHeight="1" x14ac:dyDescent="0.25">
      <c r="A30" s="131" t="s">
        <v>228</v>
      </c>
      <c r="B30" s="132"/>
      <c r="C30" s="133"/>
      <c r="D30" s="114">
        <f t="shared" si="5"/>
        <v>1</v>
      </c>
      <c r="E30" s="114"/>
      <c r="F30" s="114">
        <f t="shared" si="6"/>
        <v>2</v>
      </c>
      <c r="G30" s="114"/>
      <c r="H30" s="115">
        <f t="shared" si="7"/>
        <v>3</v>
      </c>
      <c r="I30" s="115"/>
      <c r="J30" s="107"/>
      <c r="K30" s="108"/>
      <c r="L30" s="108"/>
      <c r="M30" s="109"/>
    </row>
    <row r="31" spans="1:13" ht="18" customHeight="1" x14ac:dyDescent="0.25">
      <c r="A31" s="131" t="s">
        <v>18</v>
      </c>
      <c r="B31" s="132"/>
      <c r="C31" s="133"/>
      <c r="D31" s="114">
        <f t="shared" si="5"/>
        <v>0</v>
      </c>
      <c r="E31" s="114"/>
      <c r="F31" s="114">
        <f t="shared" si="6"/>
        <v>0</v>
      </c>
      <c r="G31" s="114"/>
      <c r="H31" s="115">
        <f t="shared" si="7"/>
        <v>0</v>
      </c>
      <c r="I31" s="115"/>
      <c r="J31" s="107"/>
      <c r="K31" s="108"/>
      <c r="L31" s="108"/>
      <c r="M31" s="109"/>
    </row>
    <row r="32" spans="1:13" ht="18" customHeight="1" x14ac:dyDescent="0.25">
      <c r="A32" s="95" t="s">
        <v>177</v>
      </c>
      <c r="B32" s="95"/>
      <c r="C32" s="95"/>
      <c r="D32" s="114">
        <f t="shared" si="5"/>
        <v>0</v>
      </c>
      <c r="E32" s="114"/>
      <c r="F32" s="114">
        <f t="shared" si="6"/>
        <v>0</v>
      </c>
      <c r="G32" s="114"/>
      <c r="H32" s="115">
        <f t="shared" si="7"/>
        <v>0</v>
      </c>
      <c r="I32" s="115"/>
      <c r="J32" s="119" t="s">
        <v>154</v>
      </c>
      <c r="K32" s="120"/>
      <c r="L32" s="120"/>
      <c r="M32" s="121"/>
    </row>
    <row r="33" spans="1:13" ht="18" customHeight="1" x14ac:dyDescent="0.25">
      <c r="A33" s="95" t="s">
        <v>25</v>
      </c>
      <c r="B33" s="95"/>
      <c r="C33" s="95"/>
      <c r="D33" s="114">
        <f t="shared" si="5"/>
        <v>0</v>
      </c>
      <c r="E33" s="114"/>
      <c r="F33" s="114">
        <f t="shared" si="6"/>
        <v>0</v>
      </c>
      <c r="G33" s="114"/>
      <c r="H33" s="115">
        <f t="shared" si="7"/>
        <v>0</v>
      </c>
      <c r="I33" s="115"/>
      <c r="J33" s="122"/>
      <c r="K33" s="123"/>
      <c r="L33" s="123"/>
      <c r="M33" s="124"/>
    </row>
    <row r="34" spans="1:13" ht="18" customHeight="1" x14ac:dyDescent="0.25">
      <c r="A34" s="91" t="s">
        <v>245</v>
      </c>
      <c r="B34" s="91"/>
      <c r="C34" s="91"/>
      <c r="D34" s="115">
        <f>SUM(D35:E41)</f>
        <v>204</v>
      </c>
      <c r="E34" s="115"/>
      <c r="F34" s="115">
        <f>SUM(F35:G41)</f>
        <v>705</v>
      </c>
      <c r="G34" s="115"/>
      <c r="H34" s="115">
        <f t="shared" ref="H34:H41" si="8">SUM(D34:G34)</f>
        <v>909</v>
      </c>
      <c r="I34" s="115"/>
      <c r="J34" s="108"/>
      <c r="K34" s="108"/>
      <c r="L34" s="108"/>
      <c r="M34" s="109"/>
    </row>
    <row r="35" spans="1:13" ht="18" customHeight="1" x14ac:dyDescent="0.25">
      <c r="A35" s="95" t="s">
        <v>12</v>
      </c>
      <c r="B35" s="95"/>
      <c r="C35" s="95"/>
      <c r="D35" s="114">
        <f>SUM(B12:F12)</f>
        <v>16</v>
      </c>
      <c r="E35" s="114"/>
      <c r="F35" s="114">
        <f>SUM(G12:K12)</f>
        <v>12</v>
      </c>
      <c r="G35" s="114"/>
      <c r="H35" s="115">
        <f t="shared" si="8"/>
        <v>28</v>
      </c>
      <c r="I35" s="115"/>
      <c r="J35" s="116"/>
      <c r="K35" s="116"/>
      <c r="L35" s="116"/>
      <c r="M35" s="116"/>
    </row>
    <row r="36" spans="1:13" ht="18" customHeight="1" x14ac:dyDescent="0.25">
      <c r="A36" s="95" t="s">
        <v>210</v>
      </c>
      <c r="B36" s="95"/>
      <c r="C36" s="95"/>
      <c r="D36" s="114">
        <f t="shared" ref="D36:D41" si="9">SUM(B13:F13)</f>
        <v>98</v>
      </c>
      <c r="E36" s="114"/>
      <c r="F36" s="114">
        <f t="shared" ref="F36:F41" si="10">SUM(G13:K13)</f>
        <v>0</v>
      </c>
      <c r="G36" s="114"/>
      <c r="H36" s="115">
        <f t="shared" si="8"/>
        <v>98</v>
      </c>
      <c r="I36" s="115"/>
      <c r="J36" s="116"/>
      <c r="K36" s="116"/>
      <c r="L36" s="116"/>
      <c r="M36" s="116"/>
    </row>
    <row r="37" spans="1:13" ht="18" customHeight="1" x14ac:dyDescent="0.25">
      <c r="A37" s="95" t="s">
        <v>249</v>
      </c>
      <c r="B37" s="95"/>
      <c r="C37" s="95"/>
      <c r="D37" s="114">
        <f t="shared" si="9"/>
        <v>86</v>
      </c>
      <c r="E37" s="114"/>
      <c r="F37" s="114">
        <f t="shared" si="10"/>
        <v>690</v>
      </c>
      <c r="G37" s="114"/>
      <c r="H37" s="115">
        <f t="shared" si="8"/>
        <v>776</v>
      </c>
      <c r="I37" s="115"/>
      <c r="J37" s="116"/>
      <c r="K37" s="116"/>
      <c r="L37" s="116"/>
      <c r="M37" s="116"/>
    </row>
    <row r="38" spans="1:13" ht="18" customHeight="1" x14ac:dyDescent="0.25">
      <c r="A38" s="131" t="s">
        <v>228</v>
      </c>
      <c r="B38" s="132"/>
      <c r="C38" s="133"/>
      <c r="D38" s="114">
        <f t="shared" si="9"/>
        <v>0</v>
      </c>
      <c r="E38" s="114"/>
      <c r="F38" s="114">
        <f t="shared" si="10"/>
        <v>0</v>
      </c>
      <c r="G38" s="114"/>
      <c r="H38" s="115">
        <f t="shared" si="8"/>
        <v>0</v>
      </c>
      <c r="I38" s="115"/>
      <c r="J38" s="107"/>
      <c r="K38" s="108"/>
      <c r="L38" s="108"/>
      <c r="M38" s="109"/>
    </row>
    <row r="39" spans="1:13" ht="18" customHeight="1" x14ac:dyDescent="0.25">
      <c r="A39" s="131" t="s">
        <v>18</v>
      </c>
      <c r="B39" s="132"/>
      <c r="C39" s="133"/>
      <c r="D39" s="114">
        <f t="shared" si="9"/>
        <v>4</v>
      </c>
      <c r="E39" s="114"/>
      <c r="F39" s="114">
        <f t="shared" si="10"/>
        <v>3</v>
      </c>
      <c r="G39" s="114"/>
      <c r="H39" s="115">
        <f t="shared" si="8"/>
        <v>7</v>
      </c>
      <c r="I39" s="115"/>
      <c r="J39" s="107"/>
      <c r="K39" s="108"/>
      <c r="L39" s="108"/>
      <c r="M39" s="109"/>
    </row>
    <row r="40" spans="1:13" ht="18" customHeight="1" x14ac:dyDescent="0.25">
      <c r="A40" s="95" t="s">
        <v>25</v>
      </c>
      <c r="B40" s="95"/>
      <c r="C40" s="95"/>
      <c r="D40" s="114">
        <f t="shared" si="9"/>
        <v>0</v>
      </c>
      <c r="E40" s="114"/>
      <c r="F40" s="114">
        <f t="shared" si="10"/>
        <v>0</v>
      </c>
      <c r="G40" s="114"/>
      <c r="H40" s="115">
        <f t="shared" si="8"/>
        <v>0</v>
      </c>
      <c r="I40" s="115"/>
      <c r="J40" s="119" t="s">
        <v>154</v>
      </c>
      <c r="K40" s="120"/>
      <c r="L40" s="120"/>
      <c r="M40" s="121"/>
    </row>
    <row r="41" spans="1:13" ht="18" customHeight="1" x14ac:dyDescent="0.25">
      <c r="A41" s="131" t="s">
        <v>17</v>
      </c>
      <c r="B41" s="132"/>
      <c r="C41" s="133"/>
      <c r="D41" s="114">
        <f t="shared" si="9"/>
        <v>0</v>
      </c>
      <c r="E41" s="114"/>
      <c r="F41" s="114">
        <f t="shared" si="10"/>
        <v>0</v>
      </c>
      <c r="G41" s="114"/>
      <c r="H41" s="115">
        <f t="shared" si="8"/>
        <v>0</v>
      </c>
      <c r="I41" s="115"/>
      <c r="J41" s="122"/>
      <c r="K41" s="123"/>
      <c r="L41" s="123"/>
      <c r="M41" s="124"/>
    </row>
    <row r="42" spans="1:13" ht="18" customHeight="1" x14ac:dyDescent="0.25">
      <c r="A42" s="91" t="s">
        <v>133</v>
      </c>
      <c r="B42" s="91"/>
      <c r="C42" s="91"/>
      <c r="D42" s="115">
        <f>SUM(D43:E49)</f>
        <v>314</v>
      </c>
      <c r="E42" s="115"/>
      <c r="F42" s="115">
        <f>SUM(F43:G49)</f>
        <v>859</v>
      </c>
      <c r="G42" s="115"/>
      <c r="H42" s="115">
        <f>SUM(H43:I49)</f>
        <v>1173</v>
      </c>
      <c r="I42" s="115"/>
      <c r="J42" s="108"/>
      <c r="K42" s="108"/>
      <c r="L42" s="108"/>
      <c r="M42" s="109"/>
    </row>
    <row r="43" spans="1:13" ht="18" customHeight="1" x14ac:dyDescent="0.25">
      <c r="A43" s="95" t="s">
        <v>12</v>
      </c>
      <c r="B43" s="95"/>
      <c r="C43" s="95"/>
      <c r="D43" s="110">
        <f t="shared" ref="D43:D49" si="11">SUM(D27,D35)</f>
        <v>18</v>
      </c>
      <c r="E43" s="111"/>
      <c r="F43" s="114">
        <f t="shared" ref="F43:F49" si="12">SUM(F27,F35)</f>
        <v>15</v>
      </c>
      <c r="G43" s="114"/>
      <c r="H43" s="115">
        <f t="shared" ref="H43:H49" si="13">SUM(D43:G43)</f>
        <v>33</v>
      </c>
      <c r="I43" s="115"/>
      <c r="J43" s="116"/>
      <c r="K43" s="116"/>
      <c r="L43" s="116"/>
      <c r="M43" s="116"/>
    </row>
    <row r="44" spans="1:13" ht="18" customHeight="1" x14ac:dyDescent="0.25">
      <c r="A44" s="95" t="s">
        <v>210</v>
      </c>
      <c r="B44" s="95"/>
      <c r="C44" s="95"/>
      <c r="D44" s="114">
        <f t="shared" si="11"/>
        <v>171</v>
      </c>
      <c r="E44" s="114"/>
      <c r="F44" s="114">
        <f t="shared" si="12"/>
        <v>0</v>
      </c>
      <c r="G44" s="114"/>
      <c r="H44" s="115">
        <f t="shared" si="13"/>
        <v>171</v>
      </c>
      <c r="I44" s="115"/>
      <c r="J44" s="116"/>
      <c r="K44" s="116"/>
      <c r="L44" s="116"/>
      <c r="M44" s="116"/>
    </row>
    <row r="45" spans="1:13" ht="18" customHeight="1" x14ac:dyDescent="0.25">
      <c r="A45" s="95" t="s">
        <v>209</v>
      </c>
      <c r="B45" s="95"/>
      <c r="C45" s="95"/>
      <c r="D45" s="114">
        <f t="shared" si="11"/>
        <v>120</v>
      </c>
      <c r="E45" s="114"/>
      <c r="F45" s="114">
        <f t="shared" si="12"/>
        <v>839</v>
      </c>
      <c r="G45" s="114"/>
      <c r="H45" s="115">
        <f t="shared" si="13"/>
        <v>959</v>
      </c>
      <c r="I45" s="115"/>
      <c r="J45" s="127"/>
      <c r="K45" s="128"/>
      <c r="L45" s="128"/>
      <c r="M45" s="129"/>
    </row>
    <row r="46" spans="1:13" ht="18" customHeight="1" x14ac:dyDescent="0.25">
      <c r="A46" s="131" t="s">
        <v>228</v>
      </c>
      <c r="B46" s="132"/>
      <c r="C46" s="133"/>
      <c r="D46" s="110">
        <f t="shared" si="11"/>
        <v>1</v>
      </c>
      <c r="E46" s="111"/>
      <c r="F46" s="110">
        <f t="shared" si="12"/>
        <v>2</v>
      </c>
      <c r="G46" s="111"/>
      <c r="H46" s="112">
        <f>SUM(D46:G46)</f>
        <v>3</v>
      </c>
      <c r="I46" s="113"/>
      <c r="J46" s="107"/>
      <c r="K46" s="108"/>
      <c r="L46" s="108"/>
      <c r="M46" s="109"/>
    </row>
    <row r="47" spans="1:13" ht="18" customHeight="1" x14ac:dyDescent="0.25">
      <c r="A47" s="131" t="s">
        <v>18</v>
      </c>
      <c r="B47" s="132"/>
      <c r="C47" s="133"/>
      <c r="D47" s="110">
        <f t="shared" si="11"/>
        <v>4</v>
      </c>
      <c r="E47" s="111"/>
      <c r="F47" s="110">
        <f t="shared" si="12"/>
        <v>3</v>
      </c>
      <c r="G47" s="111"/>
      <c r="H47" s="112">
        <f>SUM(D47:G47)</f>
        <v>7</v>
      </c>
      <c r="I47" s="113"/>
      <c r="J47" s="107"/>
      <c r="K47" s="108"/>
      <c r="L47" s="108"/>
      <c r="M47" s="109"/>
    </row>
    <row r="48" spans="1:13" ht="18" customHeight="1" x14ac:dyDescent="0.25">
      <c r="A48" s="95" t="s">
        <v>178</v>
      </c>
      <c r="B48" s="95"/>
      <c r="C48" s="95"/>
      <c r="D48" s="114">
        <f t="shared" si="11"/>
        <v>0</v>
      </c>
      <c r="E48" s="114"/>
      <c r="F48" s="110">
        <f t="shared" si="12"/>
        <v>0</v>
      </c>
      <c r="G48" s="111"/>
      <c r="H48" s="115">
        <f t="shared" si="13"/>
        <v>0</v>
      </c>
      <c r="I48" s="115"/>
      <c r="J48" s="119" t="s">
        <v>154</v>
      </c>
      <c r="K48" s="120"/>
      <c r="L48" s="120"/>
      <c r="M48" s="121"/>
    </row>
    <row r="49" spans="1:13" ht="18" customHeight="1" x14ac:dyDescent="0.25">
      <c r="A49" s="95" t="s">
        <v>17</v>
      </c>
      <c r="B49" s="95"/>
      <c r="C49" s="95"/>
      <c r="D49" s="114">
        <f t="shared" si="11"/>
        <v>0</v>
      </c>
      <c r="E49" s="114"/>
      <c r="F49" s="110">
        <f t="shared" si="12"/>
        <v>0</v>
      </c>
      <c r="G49" s="111"/>
      <c r="H49" s="115">
        <f t="shared" si="13"/>
        <v>0</v>
      </c>
      <c r="I49" s="115"/>
      <c r="J49" s="122"/>
      <c r="K49" s="123"/>
      <c r="L49" s="123"/>
      <c r="M49" s="124"/>
    </row>
    <row r="51" spans="1:13" x14ac:dyDescent="0.2">
      <c r="B51" s="130" t="s">
        <v>246</v>
      </c>
      <c r="C51" s="130"/>
      <c r="D51" s="70" t="s">
        <v>192</v>
      </c>
      <c r="E51" s="70" t="s">
        <v>193</v>
      </c>
      <c r="F51" s="71" t="s">
        <v>194</v>
      </c>
      <c r="G51" s="71" t="s">
        <v>195</v>
      </c>
      <c r="H51" s="67"/>
      <c r="I51" s="67"/>
    </row>
    <row r="52" spans="1:13" ht="14.25" x14ac:dyDescent="0.2">
      <c r="B52" s="130"/>
      <c r="C52" s="130"/>
      <c r="D52" s="68"/>
      <c r="E52" s="68"/>
      <c r="F52" s="68"/>
      <c r="G52" s="69"/>
    </row>
    <row r="55" spans="1:13" x14ac:dyDescent="0.2">
      <c r="I55" s="26">
        <f>75-69</f>
        <v>6</v>
      </c>
    </row>
  </sheetData>
  <mergeCells count="127">
    <mergeCell ref="B51:C52"/>
    <mergeCell ref="A31:C31"/>
    <mergeCell ref="D31:E31"/>
    <mergeCell ref="F31:G31"/>
    <mergeCell ref="A42:C42"/>
    <mergeCell ref="D42:E42"/>
    <mergeCell ref="F42:G42"/>
    <mergeCell ref="H31:I31"/>
    <mergeCell ref="J31:M31"/>
    <mergeCell ref="J39:M39"/>
    <mergeCell ref="A47:C47"/>
    <mergeCell ref="D47:E47"/>
    <mergeCell ref="J45:M45"/>
    <mergeCell ref="A46:C46"/>
    <mergeCell ref="D46:E46"/>
    <mergeCell ref="F46:G46"/>
    <mergeCell ref="H46:I46"/>
    <mergeCell ref="J48:M49"/>
    <mergeCell ref="A49:C49"/>
    <mergeCell ref="D49:E49"/>
    <mergeCell ref="F49:G49"/>
    <mergeCell ref="H49:I49"/>
    <mergeCell ref="A48:C48"/>
    <mergeCell ref="D48:E48"/>
    <mergeCell ref="F48:G48"/>
    <mergeCell ref="H48:I48"/>
    <mergeCell ref="J46:M46"/>
    <mergeCell ref="A45:C45"/>
    <mergeCell ref="D45:E45"/>
    <mergeCell ref="F45:G45"/>
    <mergeCell ref="H45:I45"/>
    <mergeCell ref="J43:M43"/>
    <mergeCell ref="A44:C44"/>
    <mergeCell ref="D44:E44"/>
    <mergeCell ref="F44:G44"/>
    <mergeCell ref="H44:I44"/>
    <mergeCell ref="J44:M44"/>
    <mergeCell ref="A43:C43"/>
    <mergeCell ref="D43:E43"/>
    <mergeCell ref="F43:G43"/>
    <mergeCell ref="H43:I43"/>
    <mergeCell ref="J38:M38"/>
    <mergeCell ref="A37:C37"/>
    <mergeCell ref="D37:E37"/>
    <mergeCell ref="F37:G37"/>
    <mergeCell ref="H37:I37"/>
    <mergeCell ref="H42:I42"/>
    <mergeCell ref="J42:M42"/>
    <mergeCell ref="J40:M41"/>
    <mergeCell ref="A41:C41"/>
    <mergeCell ref="D41:E41"/>
    <mergeCell ref="F41:G41"/>
    <mergeCell ref="H41:I41"/>
    <mergeCell ref="A40:C40"/>
    <mergeCell ref="D40:E40"/>
    <mergeCell ref="F40:G40"/>
    <mergeCell ref="H40:I40"/>
    <mergeCell ref="J34:M34"/>
    <mergeCell ref="A39:C39"/>
    <mergeCell ref="D39:E39"/>
    <mergeCell ref="F39:G39"/>
    <mergeCell ref="H39:I39"/>
    <mergeCell ref="H35:I35"/>
    <mergeCell ref="A34:C34"/>
    <mergeCell ref="D34:E34"/>
    <mergeCell ref="F34:G34"/>
    <mergeCell ref="H34:I34"/>
    <mergeCell ref="J35:M35"/>
    <mergeCell ref="A36:C36"/>
    <mergeCell ref="D36:E36"/>
    <mergeCell ref="F36:G36"/>
    <mergeCell ref="H36:I36"/>
    <mergeCell ref="J36:M36"/>
    <mergeCell ref="A35:C35"/>
    <mergeCell ref="D35:E35"/>
    <mergeCell ref="F35:G35"/>
    <mergeCell ref="J37:M37"/>
    <mergeCell ref="A38:C38"/>
    <mergeCell ref="D38:E38"/>
    <mergeCell ref="F38:G38"/>
    <mergeCell ref="H38:I38"/>
    <mergeCell ref="A32:C32"/>
    <mergeCell ref="D32:E32"/>
    <mergeCell ref="F32:G32"/>
    <mergeCell ref="H32:I32"/>
    <mergeCell ref="J32:M33"/>
    <mergeCell ref="A33:C33"/>
    <mergeCell ref="D33:E33"/>
    <mergeCell ref="F33:G33"/>
    <mergeCell ref="H33:I33"/>
    <mergeCell ref="F30:G30"/>
    <mergeCell ref="H30:I30"/>
    <mergeCell ref="F26:G26"/>
    <mergeCell ref="H26:I26"/>
    <mergeCell ref="J28:M28"/>
    <mergeCell ref="A29:C29"/>
    <mergeCell ref="D29:E29"/>
    <mergeCell ref="F29:G29"/>
    <mergeCell ref="H29:I29"/>
    <mergeCell ref="J29:M29"/>
    <mergeCell ref="A28:C28"/>
    <mergeCell ref="D28:E28"/>
    <mergeCell ref="J30:M30"/>
    <mergeCell ref="A1:M1"/>
    <mergeCell ref="M9:M10"/>
    <mergeCell ref="M17:M18"/>
    <mergeCell ref="F47:G47"/>
    <mergeCell ref="H47:I47"/>
    <mergeCell ref="J47:M47"/>
    <mergeCell ref="A23:M23"/>
    <mergeCell ref="A25:C25"/>
    <mergeCell ref="D25:E25"/>
    <mergeCell ref="F25:G25"/>
    <mergeCell ref="H25:I25"/>
    <mergeCell ref="J25:M25"/>
    <mergeCell ref="J26:M26"/>
    <mergeCell ref="A27:C27"/>
    <mergeCell ref="D27:E27"/>
    <mergeCell ref="F27:G27"/>
    <mergeCell ref="H27:I27"/>
    <mergeCell ref="J27:M27"/>
    <mergeCell ref="A26:C26"/>
    <mergeCell ref="D26:E26"/>
    <mergeCell ref="F28:G28"/>
    <mergeCell ref="H28:I28"/>
    <mergeCell ref="A30:C30"/>
    <mergeCell ref="D30:E30"/>
  </mergeCells>
  <phoneticPr fontId="2" type="noConversion"/>
  <conditionalFormatting sqref="D48:G49 D43:G45 K43:M45 F46:F47 K35:M37 D27:G33 D46:D47 J34:J40 J42:J48 K27:M29 J27:J32 E46 D35:G41 M4 M12">
    <cfRule type="cellIs" dxfId="10" priority="1" stopIfTrue="1" operator="notEqual">
      <formula>0</formula>
    </cfRule>
  </conditionalFormatting>
  <conditionalFormatting sqref="D42:I42 D26:I26 D34:I34 H27:I33 H35:I41 H43:I49">
    <cfRule type="cellIs" dxfId="9" priority="2" stopIfTrue="1" operator="notEqual">
      <formula>0</formula>
    </cfRule>
  </conditionalFormatting>
  <conditionalFormatting sqref="M19:M20 M11 M5:M8 B4:L20 M13:M16">
    <cfRule type="cellIs" dxfId="8" priority="3" stopIfTrue="1" operator="notEqual">
      <formula>0</formula>
    </cfRule>
  </conditionalFormatting>
  <pageMargins left="0.70866141732283472" right="0.19685039370078741" top="0.39370078740157483" bottom="0.39370078740157483" header="0" footer="0.19685039370078741"/>
  <pageSetup paperSize="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opLeftCell="A9" workbookViewId="0">
      <selection activeCell="K16" sqref="K16"/>
    </sheetView>
  </sheetViews>
  <sheetFormatPr defaultRowHeight="12.75" x14ac:dyDescent="0.2"/>
  <cols>
    <col min="1" max="1" width="28.1640625" style="26" customWidth="1"/>
    <col min="2" max="2" width="9.83203125" style="26" customWidth="1"/>
    <col min="3" max="10" width="8.83203125" style="26" customWidth="1"/>
    <col min="11" max="11" width="9.83203125" style="26" customWidth="1"/>
    <col min="12" max="12" width="10.83203125" style="26" customWidth="1"/>
    <col min="13" max="13" width="23.33203125" style="26" customWidth="1"/>
    <col min="14" max="14" width="45.83203125" style="26" customWidth="1"/>
    <col min="15" max="16384" width="9.33203125" style="26"/>
  </cols>
  <sheetData>
    <row r="1" spans="1:14" ht="21.95" customHeight="1" x14ac:dyDescent="0.3">
      <c r="A1" s="89" t="s">
        <v>252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4" ht="9.9499999999999993" customHeight="1" thickBot="1" x14ac:dyDescent="0.25"/>
    <row r="3" spans="1:14" ht="30" customHeight="1" thickBot="1" x14ac:dyDescent="0.25">
      <c r="A3" s="77" t="s">
        <v>0</v>
      </c>
      <c r="B3" s="78" t="s">
        <v>253</v>
      </c>
      <c r="C3" s="78" t="s">
        <v>254</v>
      </c>
      <c r="D3" s="78" t="s">
        <v>255</v>
      </c>
      <c r="E3" s="78" t="s">
        <v>256</v>
      </c>
      <c r="F3" s="78" t="s">
        <v>257</v>
      </c>
      <c r="G3" s="78" t="s">
        <v>258</v>
      </c>
      <c r="H3" s="78" t="s">
        <v>259</v>
      </c>
      <c r="I3" s="78" t="s">
        <v>260</v>
      </c>
      <c r="J3" s="78" t="s">
        <v>261</v>
      </c>
      <c r="K3" s="78" t="s">
        <v>262</v>
      </c>
      <c r="L3" s="19" t="s">
        <v>1</v>
      </c>
      <c r="M3" s="6" t="s">
        <v>2</v>
      </c>
    </row>
    <row r="4" spans="1:14" ht="15.95" customHeight="1" x14ac:dyDescent="0.2">
      <c r="A4" s="11" t="s">
        <v>12</v>
      </c>
      <c r="B4" s="57">
        <v>1</v>
      </c>
      <c r="C4" s="57">
        <v>1</v>
      </c>
      <c r="D4" s="57"/>
      <c r="E4" s="57">
        <v>0</v>
      </c>
      <c r="F4" s="57">
        <v>2</v>
      </c>
      <c r="G4" s="57">
        <v>3</v>
      </c>
      <c r="H4" s="57">
        <v>0</v>
      </c>
      <c r="I4" s="57">
        <v>0</v>
      </c>
      <c r="J4" s="57">
        <v>1</v>
      </c>
      <c r="K4" s="57">
        <v>0</v>
      </c>
      <c r="L4" s="58">
        <f t="shared" ref="L4:L11" si="0">SUM(B4:K4)</f>
        <v>8</v>
      </c>
      <c r="M4" s="50" t="s">
        <v>272</v>
      </c>
    </row>
    <row r="5" spans="1:14" ht="20.100000000000001" customHeight="1" x14ac:dyDescent="0.2">
      <c r="A5" s="7" t="s">
        <v>210</v>
      </c>
      <c r="B5" s="48">
        <v>82</v>
      </c>
      <c r="C5" s="48">
        <v>0</v>
      </c>
      <c r="D5" s="48">
        <v>0</v>
      </c>
      <c r="E5" s="48">
        <v>28</v>
      </c>
      <c r="F5" s="48">
        <v>0</v>
      </c>
      <c r="G5" s="48">
        <v>0</v>
      </c>
      <c r="H5" s="48">
        <v>0</v>
      </c>
      <c r="I5" s="48">
        <v>0</v>
      </c>
      <c r="J5" s="48">
        <v>0</v>
      </c>
      <c r="K5" s="48">
        <v>0</v>
      </c>
      <c r="L5" s="58">
        <f t="shared" si="0"/>
        <v>110</v>
      </c>
      <c r="M5" s="79" t="s">
        <v>264</v>
      </c>
    </row>
    <row r="6" spans="1:14" ht="95.1" customHeight="1" x14ac:dyDescent="0.2">
      <c r="A6" s="8" t="s">
        <v>248</v>
      </c>
      <c r="B6" s="48">
        <v>27</v>
      </c>
      <c r="C6" s="48">
        <v>0</v>
      </c>
      <c r="D6" s="48">
        <v>0</v>
      </c>
      <c r="E6" s="48"/>
      <c r="F6" s="48">
        <v>0</v>
      </c>
      <c r="G6" s="48">
        <f>118+143+65+51+18+57+28+82</f>
        <v>562</v>
      </c>
      <c r="H6" s="48">
        <f>2+6</f>
        <v>8</v>
      </c>
      <c r="I6" s="48">
        <f>6+3</f>
        <v>9</v>
      </c>
      <c r="J6" s="48">
        <f>18+11+26+147+1</f>
        <v>203</v>
      </c>
      <c r="K6" s="48">
        <f>170+9+1+11+12+1</f>
        <v>204</v>
      </c>
      <c r="L6" s="58">
        <f t="shared" si="0"/>
        <v>1013</v>
      </c>
      <c r="M6" s="79" t="s">
        <v>267</v>
      </c>
    </row>
    <row r="7" spans="1:14" ht="20.100000000000001" customHeight="1" x14ac:dyDescent="0.2">
      <c r="A7" s="7" t="s">
        <v>228</v>
      </c>
      <c r="B7" s="48"/>
      <c r="C7" s="48">
        <v>1</v>
      </c>
      <c r="D7" s="48">
        <v>0</v>
      </c>
      <c r="E7" s="48">
        <v>0</v>
      </c>
      <c r="F7" s="48">
        <v>0</v>
      </c>
      <c r="G7" s="48">
        <v>0</v>
      </c>
      <c r="H7" s="48">
        <v>1</v>
      </c>
      <c r="I7" s="48"/>
      <c r="J7" s="48">
        <v>0</v>
      </c>
      <c r="K7" s="48">
        <v>0</v>
      </c>
      <c r="L7" s="58">
        <f t="shared" si="0"/>
        <v>2</v>
      </c>
      <c r="M7" s="79" t="s">
        <v>265</v>
      </c>
    </row>
    <row r="8" spans="1:14" ht="15.95" customHeight="1" x14ac:dyDescent="0.2">
      <c r="A8" s="7" t="s">
        <v>17</v>
      </c>
      <c r="B8" s="53">
        <v>2</v>
      </c>
      <c r="C8" s="53"/>
      <c r="D8" s="53"/>
      <c r="E8" s="53"/>
      <c r="F8" s="53"/>
      <c r="G8" s="53"/>
      <c r="H8" s="53"/>
      <c r="I8" s="53"/>
      <c r="J8" s="53"/>
      <c r="K8" s="53"/>
      <c r="L8" s="58">
        <f t="shared" si="0"/>
        <v>2</v>
      </c>
      <c r="M8" s="80"/>
    </row>
    <row r="9" spans="1:14" ht="15.95" customHeight="1" x14ac:dyDescent="0.2">
      <c r="A9" s="9" t="s">
        <v>18</v>
      </c>
      <c r="B9" s="53">
        <v>0</v>
      </c>
      <c r="C9" s="53">
        <v>0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8">
        <f t="shared" si="0"/>
        <v>0</v>
      </c>
      <c r="M9" s="61"/>
    </row>
    <row r="10" spans="1:14" ht="15.95" customHeight="1" x14ac:dyDescent="0.2">
      <c r="A10" s="7" t="s">
        <v>176</v>
      </c>
      <c r="B10" s="48">
        <v>0</v>
      </c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58">
        <f t="shared" si="0"/>
        <v>0</v>
      </c>
      <c r="M10" s="117" t="s">
        <v>154</v>
      </c>
    </row>
    <row r="11" spans="1:14" ht="15.95" customHeight="1" thickBot="1" x14ac:dyDescent="0.25">
      <c r="A11" s="7" t="s">
        <v>25</v>
      </c>
      <c r="B11" s="48">
        <v>0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9">
        <f t="shared" si="0"/>
        <v>0</v>
      </c>
      <c r="M11" s="118"/>
    </row>
    <row r="12" spans="1:14" ht="20.100000000000001" customHeight="1" thickBot="1" x14ac:dyDescent="0.25">
      <c r="A12" s="10" t="s">
        <v>243</v>
      </c>
      <c r="B12" s="55">
        <f>SUM(B4:B11)</f>
        <v>112</v>
      </c>
      <c r="C12" s="55">
        <f t="shared" ref="C12:K12" si="1">SUM(C4:C11)</f>
        <v>2</v>
      </c>
      <c r="D12" s="55">
        <f t="shared" si="1"/>
        <v>0</v>
      </c>
      <c r="E12" s="55">
        <f t="shared" si="1"/>
        <v>28</v>
      </c>
      <c r="F12" s="55">
        <f t="shared" si="1"/>
        <v>2</v>
      </c>
      <c r="G12" s="55">
        <f t="shared" si="1"/>
        <v>565</v>
      </c>
      <c r="H12" s="55">
        <f t="shared" si="1"/>
        <v>9</v>
      </c>
      <c r="I12" s="55">
        <f t="shared" si="1"/>
        <v>9</v>
      </c>
      <c r="J12" s="55">
        <f t="shared" si="1"/>
        <v>204</v>
      </c>
      <c r="K12" s="55">
        <f t="shared" si="1"/>
        <v>204</v>
      </c>
      <c r="L12" s="55">
        <f>SUM(L4:L11)</f>
        <v>1135</v>
      </c>
      <c r="M12" s="56"/>
    </row>
    <row r="13" spans="1:14" ht="15.95" customHeight="1" x14ac:dyDescent="0.2">
      <c r="A13" s="11" t="s">
        <v>12</v>
      </c>
      <c r="B13" s="57">
        <v>7</v>
      </c>
      <c r="C13" s="57">
        <v>1</v>
      </c>
      <c r="D13" s="57"/>
      <c r="E13" s="57">
        <v>1</v>
      </c>
      <c r="F13" s="57">
        <v>2</v>
      </c>
      <c r="G13" s="57">
        <v>4</v>
      </c>
      <c r="H13" s="57">
        <v>1</v>
      </c>
      <c r="I13" s="57">
        <v>2</v>
      </c>
      <c r="J13" s="57">
        <v>4</v>
      </c>
      <c r="K13" s="57">
        <v>3</v>
      </c>
      <c r="L13" s="58">
        <f t="shared" ref="L13:L20" si="2">SUM(B13:K13)</f>
        <v>25</v>
      </c>
      <c r="M13" s="72"/>
    </row>
    <row r="14" spans="1:14" ht="15.95" customHeight="1" x14ac:dyDescent="0.2">
      <c r="A14" s="7" t="s">
        <v>210</v>
      </c>
      <c r="B14" s="48">
        <v>71</v>
      </c>
      <c r="C14" s="48">
        <v>0</v>
      </c>
      <c r="D14" s="48">
        <v>0</v>
      </c>
      <c r="E14" s="48">
        <v>69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58">
        <f t="shared" si="2"/>
        <v>140</v>
      </c>
      <c r="M14" s="79" t="s">
        <v>266</v>
      </c>
    </row>
    <row r="15" spans="1:14" ht="105.75" customHeight="1" x14ac:dyDescent="0.2">
      <c r="A15" s="8" t="s">
        <v>248</v>
      </c>
      <c r="B15" s="48">
        <v>0</v>
      </c>
      <c r="C15" s="48"/>
      <c r="D15" s="48">
        <v>0</v>
      </c>
      <c r="E15" s="48">
        <v>149</v>
      </c>
      <c r="F15" s="48">
        <v>0</v>
      </c>
      <c r="G15" s="48">
        <f>195+111+105+50+8+2</f>
        <v>471</v>
      </c>
      <c r="H15" s="48">
        <f>4+77+108+190+56+31+60+48+81+44+92</f>
        <v>791</v>
      </c>
      <c r="I15" s="48">
        <f>34+44</f>
        <v>78</v>
      </c>
      <c r="J15" s="48">
        <f>12+6+11+5</f>
        <v>34</v>
      </c>
      <c r="K15" s="48">
        <f>116+149+142+8+83+27+24+61</f>
        <v>610</v>
      </c>
      <c r="L15" s="58">
        <f t="shared" si="2"/>
        <v>2133</v>
      </c>
      <c r="M15" s="79" t="s">
        <v>268</v>
      </c>
      <c r="N15" s="85" t="s">
        <v>275</v>
      </c>
    </row>
    <row r="16" spans="1:14" ht="15.95" customHeight="1" x14ac:dyDescent="0.2">
      <c r="A16" s="7" t="s">
        <v>228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58">
        <f t="shared" si="2"/>
        <v>0</v>
      </c>
      <c r="M16" s="60"/>
      <c r="N16" s="82"/>
    </row>
    <row r="17" spans="1:14" ht="15.95" customHeight="1" x14ac:dyDescent="0.2">
      <c r="A17" s="7" t="s">
        <v>17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58">
        <f t="shared" si="2"/>
        <v>0</v>
      </c>
      <c r="M17" s="61"/>
    </row>
    <row r="18" spans="1:14" ht="31.5" x14ac:dyDescent="0.2">
      <c r="A18" s="83" t="s">
        <v>269</v>
      </c>
      <c r="B18" s="48">
        <v>2</v>
      </c>
      <c r="C18" s="48">
        <v>2</v>
      </c>
      <c r="D18" s="48"/>
      <c r="E18" s="48"/>
      <c r="F18" s="48">
        <v>1</v>
      </c>
      <c r="G18" s="48">
        <v>1</v>
      </c>
      <c r="H18" s="48"/>
      <c r="I18" s="48">
        <v>0</v>
      </c>
      <c r="J18" s="48">
        <v>0</v>
      </c>
      <c r="K18" s="48">
        <v>1</v>
      </c>
      <c r="L18" s="58">
        <f t="shared" si="2"/>
        <v>7</v>
      </c>
      <c r="M18" s="81" t="s">
        <v>270</v>
      </c>
      <c r="N18" s="84"/>
    </row>
    <row r="19" spans="1:14" ht="15.95" customHeight="1" x14ac:dyDescent="0.2">
      <c r="A19" s="7" t="s">
        <v>25</v>
      </c>
      <c r="B19" s="48">
        <v>0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58">
        <f t="shared" si="2"/>
        <v>0</v>
      </c>
      <c r="M19" s="125" t="s">
        <v>154</v>
      </c>
    </row>
    <row r="20" spans="1:14" ht="15.95" customHeight="1" thickBot="1" x14ac:dyDescent="0.25">
      <c r="A20" s="7" t="s">
        <v>17</v>
      </c>
      <c r="B20" s="48">
        <v>0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58">
        <f t="shared" si="2"/>
        <v>0</v>
      </c>
      <c r="M20" s="138"/>
    </row>
    <row r="21" spans="1:14" ht="20.100000000000001" customHeight="1" thickBot="1" x14ac:dyDescent="0.25">
      <c r="A21" s="10" t="s">
        <v>242</v>
      </c>
      <c r="B21" s="55">
        <f t="shared" ref="B21:K21" si="3">SUM(B13:B20)</f>
        <v>80</v>
      </c>
      <c r="C21" s="55">
        <f t="shared" si="3"/>
        <v>3</v>
      </c>
      <c r="D21" s="55">
        <f t="shared" si="3"/>
        <v>0</v>
      </c>
      <c r="E21" s="55">
        <f t="shared" si="3"/>
        <v>219</v>
      </c>
      <c r="F21" s="55">
        <f t="shared" si="3"/>
        <v>3</v>
      </c>
      <c r="G21" s="55">
        <f t="shared" si="3"/>
        <v>476</v>
      </c>
      <c r="H21" s="55">
        <f t="shared" si="3"/>
        <v>792</v>
      </c>
      <c r="I21" s="55">
        <f t="shared" si="3"/>
        <v>80</v>
      </c>
      <c r="J21" s="55">
        <f t="shared" si="3"/>
        <v>38</v>
      </c>
      <c r="K21" s="55">
        <f t="shared" si="3"/>
        <v>614</v>
      </c>
      <c r="L21" s="55">
        <f>SUM(L13:L20)</f>
        <v>2305</v>
      </c>
      <c r="M21" s="56"/>
    </row>
    <row r="22" spans="1:14" ht="20.100000000000001" customHeight="1" thickBot="1" x14ac:dyDescent="0.25">
      <c r="A22" s="12" t="s">
        <v>22</v>
      </c>
      <c r="B22" s="62">
        <f t="shared" ref="B22:K22" si="4">SUM(B12,B21)</f>
        <v>192</v>
      </c>
      <c r="C22" s="62">
        <f t="shared" si="4"/>
        <v>5</v>
      </c>
      <c r="D22" s="62">
        <f t="shared" si="4"/>
        <v>0</v>
      </c>
      <c r="E22" s="62">
        <f t="shared" si="4"/>
        <v>247</v>
      </c>
      <c r="F22" s="62">
        <f t="shared" si="4"/>
        <v>5</v>
      </c>
      <c r="G22" s="62">
        <f t="shared" si="4"/>
        <v>1041</v>
      </c>
      <c r="H22" s="62">
        <f t="shared" si="4"/>
        <v>801</v>
      </c>
      <c r="I22" s="62">
        <f t="shared" si="4"/>
        <v>89</v>
      </c>
      <c r="J22" s="62">
        <f t="shared" si="4"/>
        <v>242</v>
      </c>
      <c r="K22" s="62">
        <f t="shared" si="4"/>
        <v>818</v>
      </c>
      <c r="L22" s="62">
        <f>SUM(L12,L21)</f>
        <v>3440</v>
      </c>
      <c r="M22" s="63"/>
    </row>
    <row r="23" spans="1:14" ht="15.75" x14ac:dyDescent="0.25">
      <c r="A23" s="27"/>
      <c r="J23" s="142">
        <v>43700</v>
      </c>
      <c r="K23" s="143"/>
      <c r="L23" s="26">
        <v>8627</v>
      </c>
      <c r="M23" s="28" t="s">
        <v>23</v>
      </c>
    </row>
    <row r="24" spans="1:14" ht="24.95" customHeight="1" x14ac:dyDescent="0.3">
      <c r="A24" s="89" t="s">
        <v>263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4" ht="9.9499999999999993" customHeight="1" x14ac:dyDescent="0.25">
      <c r="A25" s="27"/>
    </row>
    <row r="26" spans="1:14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171</v>
      </c>
      <c r="G26" s="90"/>
      <c r="H26" s="90" t="s">
        <v>274</v>
      </c>
      <c r="I26" s="90"/>
      <c r="J26" s="90" t="s">
        <v>128</v>
      </c>
      <c r="K26" s="90"/>
      <c r="L26" s="90"/>
      <c r="M26" s="90"/>
      <c r="N26" s="26">
        <f>654-621</f>
        <v>33</v>
      </c>
    </row>
    <row r="27" spans="1:14" ht="17.100000000000001" customHeight="1" x14ac:dyDescent="0.25">
      <c r="A27" s="139" t="s">
        <v>244</v>
      </c>
      <c r="B27" s="140"/>
      <c r="C27" s="141"/>
      <c r="D27" s="115">
        <f>SUM(D28:E35)</f>
        <v>144</v>
      </c>
      <c r="E27" s="115"/>
      <c r="F27" s="115">
        <f>SUM(F28:G35)</f>
        <v>991</v>
      </c>
      <c r="G27" s="115"/>
      <c r="H27" s="115">
        <f>SUM(D27:G27)</f>
        <v>1135</v>
      </c>
      <c r="I27" s="115"/>
      <c r="J27" s="108"/>
      <c r="K27" s="108"/>
      <c r="L27" s="108"/>
      <c r="M27" s="109"/>
    </row>
    <row r="28" spans="1:14" ht="17.100000000000001" customHeight="1" x14ac:dyDescent="0.25">
      <c r="A28" s="95" t="s">
        <v>12</v>
      </c>
      <c r="B28" s="95"/>
      <c r="C28" s="95"/>
      <c r="D28" s="114">
        <f t="shared" ref="D28:D35" si="5">SUM(B4:F4)</f>
        <v>4</v>
      </c>
      <c r="E28" s="114"/>
      <c r="F28" s="114">
        <f t="shared" ref="F28:F35" si="6">SUM(G4:K4)</f>
        <v>4</v>
      </c>
      <c r="G28" s="114"/>
      <c r="H28" s="115">
        <f>SUM(D28:G28)</f>
        <v>8</v>
      </c>
      <c r="I28" s="115"/>
      <c r="J28" s="116" t="s">
        <v>273</v>
      </c>
      <c r="K28" s="116"/>
      <c r="L28" s="116"/>
      <c r="M28" s="116"/>
    </row>
    <row r="29" spans="1:14" ht="17.100000000000001" customHeight="1" x14ac:dyDescent="0.25">
      <c r="A29" s="95" t="s">
        <v>210</v>
      </c>
      <c r="B29" s="95"/>
      <c r="C29" s="95"/>
      <c r="D29" s="114">
        <f t="shared" si="5"/>
        <v>110</v>
      </c>
      <c r="E29" s="114"/>
      <c r="F29" s="114">
        <f t="shared" si="6"/>
        <v>0</v>
      </c>
      <c r="G29" s="114"/>
      <c r="H29" s="115">
        <f t="shared" ref="H29:H44" si="7">SUM(D29:G29)</f>
        <v>110</v>
      </c>
      <c r="I29" s="115"/>
      <c r="J29" s="116"/>
      <c r="K29" s="116"/>
      <c r="L29" s="116"/>
      <c r="M29" s="116"/>
    </row>
    <row r="30" spans="1:14" ht="17.100000000000001" customHeight="1" x14ac:dyDescent="0.25">
      <c r="A30" s="95" t="s">
        <v>249</v>
      </c>
      <c r="B30" s="95"/>
      <c r="C30" s="95"/>
      <c r="D30" s="114">
        <f t="shared" si="5"/>
        <v>27</v>
      </c>
      <c r="E30" s="114"/>
      <c r="F30" s="114">
        <f t="shared" si="6"/>
        <v>986</v>
      </c>
      <c r="G30" s="114"/>
      <c r="H30" s="115">
        <f t="shared" si="7"/>
        <v>1013</v>
      </c>
      <c r="I30" s="115"/>
      <c r="J30" s="116"/>
      <c r="K30" s="116"/>
      <c r="L30" s="116"/>
      <c r="M30" s="116"/>
    </row>
    <row r="31" spans="1:14" ht="17.100000000000001" customHeight="1" x14ac:dyDescent="0.25">
      <c r="A31" s="131" t="s">
        <v>228</v>
      </c>
      <c r="B31" s="132"/>
      <c r="C31" s="133"/>
      <c r="D31" s="114">
        <f t="shared" si="5"/>
        <v>1</v>
      </c>
      <c r="E31" s="114"/>
      <c r="F31" s="114">
        <f t="shared" si="6"/>
        <v>1</v>
      </c>
      <c r="G31" s="114"/>
      <c r="H31" s="115">
        <f t="shared" si="7"/>
        <v>2</v>
      </c>
      <c r="I31" s="115"/>
      <c r="J31" s="107"/>
      <c r="K31" s="108"/>
      <c r="L31" s="108"/>
      <c r="M31" s="109"/>
    </row>
    <row r="32" spans="1:14" ht="17.100000000000001" customHeight="1" x14ac:dyDescent="0.25">
      <c r="A32" s="131" t="s">
        <v>17</v>
      </c>
      <c r="B32" s="132"/>
      <c r="C32" s="133"/>
      <c r="D32" s="114">
        <f t="shared" si="5"/>
        <v>2</v>
      </c>
      <c r="E32" s="114"/>
      <c r="F32" s="114">
        <f t="shared" si="6"/>
        <v>0</v>
      </c>
      <c r="G32" s="114"/>
      <c r="H32" s="115">
        <f>SUM(D32:G32)</f>
        <v>2</v>
      </c>
      <c r="I32" s="115"/>
      <c r="J32" s="107"/>
      <c r="K32" s="108"/>
      <c r="L32" s="108"/>
      <c r="M32" s="109"/>
    </row>
    <row r="33" spans="1:13" ht="17.100000000000001" customHeight="1" x14ac:dyDescent="0.25">
      <c r="A33" s="131" t="s">
        <v>18</v>
      </c>
      <c r="B33" s="132"/>
      <c r="C33" s="133"/>
      <c r="D33" s="114">
        <f t="shared" si="5"/>
        <v>0</v>
      </c>
      <c r="E33" s="114"/>
      <c r="F33" s="114">
        <f t="shared" si="6"/>
        <v>0</v>
      </c>
      <c r="G33" s="114"/>
      <c r="H33" s="115">
        <f t="shared" si="7"/>
        <v>0</v>
      </c>
      <c r="I33" s="115"/>
      <c r="J33" s="107"/>
      <c r="K33" s="108"/>
      <c r="L33" s="108"/>
      <c r="M33" s="109"/>
    </row>
    <row r="34" spans="1:13" ht="17.100000000000001" customHeight="1" x14ac:dyDescent="0.25">
      <c r="A34" s="95" t="s">
        <v>177</v>
      </c>
      <c r="B34" s="95"/>
      <c r="C34" s="95"/>
      <c r="D34" s="114">
        <f t="shared" si="5"/>
        <v>0</v>
      </c>
      <c r="E34" s="114"/>
      <c r="F34" s="114">
        <f t="shared" si="6"/>
        <v>0</v>
      </c>
      <c r="G34" s="114"/>
      <c r="H34" s="115">
        <f t="shared" si="7"/>
        <v>0</v>
      </c>
      <c r="I34" s="115"/>
      <c r="J34" s="119" t="s">
        <v>154</v>
      </c>
      <c r="K34" s="120"/>
      <c r="L34" s="120"/>
      <c r="M34" s="121"/>
    </row>
    <row r="35" spans="1:13" ht="17.100000000000001" customHeight="1" x14ac:dyDescent="0.25">
      <c r="A35" s="95" t="s">
        <v>25</v>
      </c>
      <c r="B35" s="95"/>
      <c r="C35" s="95"/>
      <c r="D35" s="114">
        <f t="shared" si="5"/>
        <v>0</v>
      </c>
      <c r="E35" s="114"/>
      <c r="F35" s="114">
        <f t="shared" si="6"/>
        <v>0</v>
      </c>
      <c r="G35" s="114"/>
      <c r="H35" s="115">
        <f t="shared" si="7"/>
        <v>0</v>
      </c>
      <c r="I35" s="115"/>
      <c r="J35" s="122"/>
      <c r="K35" s="123"/>
      <c r="L35" s="123"/>
      <c r="M35" s="124"/>
    </row>
    <row r="36" spans="1:13" ht="17.100000000000001" customHeight="1" x14ac:dyDescent="0.25">
      <c r="A36" s="91" t="s">
        <v>245</v>
      </c>
      <c r="B36" s="91"/>
      <c r="C36" s="91"/>
      <c r="D36" s="115">
        <f>SUM(D37:E44)</f>
        <v>305</v>
      </c>
      <c r="E36" s="115"/>
      <c r="F36" s="115">
        <f>SUM(F37:G44)</f>
        <v>2000</v>
      </c>
      <c r="G36" s="115"/>
      <c r="H36" s="115">
        <f t="shared" si="7"/>
        <v>2305</v>
      </c>
      <c r="I36" s="115"/>
      <c r="J36" s="108"/>
      <c r="K36" s="108"/>
      <c r="L36" s="108"/>
      <c r="M36" s="109"/>
    </row>
    <row r="37" spans="1:13" ht="17.100000000000001" customHeight="1" x14ac:dyDescent="0.25">
      <c r="A37" s="95" t="s">
        <v>12</v>
      </c>
      <c r="B37" s="95"/>
      <c r="C37" s="95"/>
      <c r="D37" s="114">
        <f t="shared" ref="D37:D44" si="8">SUM(B13:F13)</f>
        <v>11</v>
      </c>
      <c r="E37" s="114"/>
      <c r="F37" s="114">
        <f t="shared" ref="F37:F44" si="9">SUM(G13:K13)</f>
        <v>14</v>
      </c>
      <c r="G37" s="114"/>
      <c r="H37" s="115">
        <f t="shared" si="7"/>
        <v>25</v>
      </c>
      <c r="I37" s="115"/>
      <c r="J37" s="116"/>
      <c r="K37" s="116"/>
      <c r="L37" s="116"/>
      <c r="M37" s="116"/>
    </row>
    <row r="38" spans="1:13" ht="17.100000000000001" customHeight="1" x14ac:dyDescent="0.25">
      <c r="A38" s="95" t="s">
        <v>210</v>
      </c>
      <c r="B38" s="95"/>
      <c r="C38" s="95"/>
      <c r="D38" s="114">
        <f t="shared" si="8"/>
        <v>140</v>
      </c>
      <c r="E38" s="114"/>
      <c r="F38" s="114">
        <f t="shared" si="9"/>
        <v>0</v>
      </c>
      <c r="G38" s="114"/>
      <c r="H38" s="115">
        <f t="shared" si="7"/>
        <v>140</v>
      </c>
      <c r="I38" s="115"/>
      <c r="J38" s="116"/>
      <c r="K38" s="116"/>
      <c r="L38" s="116"/>
      <c r="M38" s="116"/>
    </row>
    <row r="39" spans="1:13" ht="17.100000000000001" customHeight="1" x14ac:dyDescent="0.25">
      <c r="A39" s="95" t="s">
        <v>249</v>
      </c>
      <c r="B39" s="95"/>
      <c r="C39" s="95"/>
      <c r="D39" s="114">
        <f t="shared" si="8"/>
        <v>149</v>
      </c>
      <c r="E39" s="114"/>
      <c r="F39" s="114">
        <f t="shared" si="9"/>
        <v>1984</v>
      </c>
      <c r="G39" s="114"/>
      <c r="H39" s="115">
        <f t="shared" si="7"/>
        <v>2133</v>
      </c>
      <c r="I39" s="115"/>
      <c r="J39" s="116"/>
      <c r="K39" s="116"/>
      <c r="L39" s="116"/>
      <c r="M39" s="116"/>
    </row>
    <row r="40" spans="1:13" ht="17.100000000000001" customHeight="1" x14ac:dyDescent="0.25">
      <c r="A40" s="131" t="s">
        <v>228</v>
      </c>
      <c r="B40" s="132"/>
      <c r="C40" s="133"/>
      <c r="D40" s="114">
        <f t="shared" si="8"/>
        <v>0</v>
      </c>
      <c r="E40" s="114"/>
      <c r="F40" s="114">
        <f t="shared" si="9"/>
        <v>0</v>
      </c>
      <c r="G40" s="114"/>
      <c r="H40" s="115">
        <f t="shared" si="7"/>
        <v>0</v>
      </c>
      <c r="I40" s="115"/>
      <c r="J40" s="107"/>
      <c r="K40" s="108"/>
      <c r="L40" s="108"/>
      <c r="M40" s="109"/>
    </row>
    <row r="41" spans="1:13" ht="17.100000000000001" customHeight="1" x14ac:dyDescent="0.25">
      <c r="A41" s="131" t="s">
        <v>17</v>
      </c>
      <c r="B41" s="132"/>
      <c r="C41" s="133"/>
      <c r="D41" s="114">
        <f t="shared" si="8"/>
        <v>0</v>
      </c>
      <c r="E41" s="114"/>
      <c r="F41" s="114">
        <f t="shared" si="9"/>
        <v>0</v>
      </c>
      <c r="G41" s="114"/>
      <c r="H41" s="115">
        <f>SUM(D41:G41)</f>
        <v>0</v>
      </c>
      <c r="I41" s="115"/>
      <c r="J41" s="107"/>
      <c r="K41" s="108"/>
      <c r="L41" s="108"/>
      <c r="M41" s="109"/>
    </row>
    <row r="42" spans="1:13" ht="17.100000000000001" customHeight="1" x14ac:dyDescent="0.25">
      <c r="A42" s="131" t="s">
        <v>18</v>
      </c>
      <c r="B42" s="132"/>
      <c r="C42" s="133"/>
      <c r="D42" s="114">
        <f t="shared" si="8"/>
        <v>5</v>
      </c>
      <c r="E42" s="114"/>
      <c r="F42" s="114">
        <f t="shared" si="9"/>
        <v>2</v>
      </c>
      <c r="G42" s="114"/>
      <c r="H42" s="115">
        <f t="shared" si="7"/>
        <v>7</v>
      </c>
      <c r="I42" s="115"/>
      <c r="J42" s="107"/>
      <c r="K42" s="108"/>
      <c r="L42" s="108"/>
      <c r="M42" s="109"/>
    </row>
    <row r="43" spans="1:13" ht="17.100000000000001" customHeight="1" x14ac:dyDescent="0.25">
      <c r="A43" s="95" t="s">
        <v>25</v>
      </c>
      <c r="B43" s="95"/>
      <c r="C43" s="95"/>
      <c r="D43" s="114">
        <f t="shared" si="8"/>
        <v>0</v>
      </c>
      <c r="E43" s="114"/>
      <c r="F43" s="114">
        <f t="shared" si="9"/>
        <v>0</v>
      </c>
      <c r="G43" s="114"/>
      <c r="H43" s="115">
        <f t="shared" si="7"/>
        <v>0</v>
      </c>
      <c r="I43" s="115"/>
      <c r="J43" s="119" t="s">
        <v>154</v>
      </c>
      <c r="K43" s="120"/>
      <c r="L43" s="120"/>
      <c r="M43" s="121"/>
    </row>
    <row r="44" spans="1:13" ht="17.100000000000001" customHeight="1" x14ac:dyDescent="0.25">
      <c r="A44" s="131" t="s">
        <v>17</v>
      </c>
      <c r="B44" s="132"/>
      <c r="C44" s="133"/>
      <c r="D44" s="114">
        <f t="shared" si="8"/>
        <v>0</v>
      </c>
      <c r="E44" s="114"/>
      <c r="F44" s="114">
        <f t="shared" si="9"/>
        <v>0</v>
      </c>
      <c r="G44" s="114"/>
      <c r="H44" s="115">
        <f t="shared" si="7"/>
        <v>0</v>
      </c>
      <c r="I44" s="115"/>
      <c r="J44" s="122"/>
      <c r="K44" s="123"/>
      <c r="L44" s="123"/>
      <c r="M44" s="124"/>
    </row>
    <row r="45" spans="1:13" ht="17.100000000000001" customHeight="1" x14ac:dyDescent="0.25">
      <c r="A45" s="91" t="s">
        <v>133</v>
      </c>
      <c r="B45" s="91"/>
      <c r="C45" s="91"/>
      <c r="D45" s="115">
        <f>SUM(D46:E53)</f>
        <v>449</v>
      </c>
      <c r="E45" s="115"/>
      <c r="F45" s="115">
        <f>SUM(F46:G53)</f>
        <v>2991</v>
      </c>
      <c r="G45" s="115"/>
      <c r="H45" s="115">
        <f>SUM(H46:I53)</f>
        <v>3440</v>
      </c>
      <c r="I45" s="115"/>
      <c r="J45" s="108"/>
      <c r="K45" s="108"/>
      <c r="L45" s="108"/>
      <c r="M45" s="109"/>
    </row>
    <row r="46" spans="1:13" ht="17.100000000000001" customHeight="1" x14ac:dyDescent="0.25">
      <c r="A46" s="95" t="s">
        <v>12</v>
      </c>
      <c r="B46" s="95"/>
      <c r="C46" s="95"/>
      <c r="D46" s="110">
        <f t="shared" ref="D46:D53" si="10">SUM(D28,D37)</f>
        <v>15</v>
      </c>
      <c r="E46" s="111"/>
      <c r="F46" s="114">
        <f t="shared" ref="F46:F53" si="11">SUM(F28,F37)</f>
        <v>18</v>
      </c>
      <c r="G46" s="114"/>
      <c r="H46" s="115">
        <f t="shared" ref="H46:H53" si="12">SUM(D46:G46)</f>
        <v>33</v>
      </c>
      <c r="I46" s="115"/>
      <c r="J46" s="116" t="s">
        <v>273</v>
      </c>
      <c r="K46" s="116"/>
      <c r="L46" s="116"/>
      <c r="M46" s="116"/>
    </row>
    <row r="47" spans="1:13" ht="17.100000000000001" customHeight="1" x14ac:dyDescent="0.25">
      <c r="A47" s="95" t="s">
        <v>210</v>
      </c>
      <c r="B47" s="95"/>
      <c r="C47" s="95"/>
      <c r="D47" s="114">
        <f t="shared" si="10"/>
        <v>250</v>
      </c>
      <c r="E47" s="114"/>
      <c r="F47" s="114">
        <f t="shared" si="11"/>
        <v>0</v>
      </c>
      <c r="G47" s="114"/>
      <c r="H47" s="115">
        <f t="shared" si="12"/>
        <v>250</v>
      </c>
      <c r="I47" s="115"/>
      <c r="J47" s="116" t="s">
        <v>271</v>
      </c>
      <c r="K47" s="116"/>
      <c r="L47" s="116"/>
      <c r="M47" s="116"/>
    </row>
    <row r="48" spans="1:13" ht="17.100000000000001" customHeight="1" x14ac:dyDescent="0.25">
      <c r="A48" s="95" t="s">
        <v>209</v>
      </c>
      <c r="B48" s="95"/>
      <c r="C48" s="95"/>
      <c r="D48" s="114">
        <f t="shared" si="10"/>
        <v>176</v>
      </c>
      <c r="E48" s="114"/>
      <c r="F48" s="114">
        <f t="shared" si="11"/>
        <v>2970</v>
      </c>
      <c r="G48" s="114"/>
      <c r="H48" s="115">
        <f t="shared" si="12"/>
        <v>3146</v>
      </c>
      <c r="I48" s="115"/>
      <c r="J48" s="127"/>
      <c r="K48" s="128"/>
      <c r="L48" s="128"/>
      <c r="M48" s="129"/>
    </row>
    <row r="49" spans="1:13" ht="17.100000000000001" customHeight="1" x14ac:dyDescent="0.25">
      <c r="A49" s="131" t="s">
        <v>228</v>
      </c>
      <c r="B49" s="132"/>
      <c r="C49" s="133"/>
      <c r="D49" s="110">
        <f t="shared" si="10"/>
        <v>1</v>
      </c>
      <c r="E49" s="111"/>
      <c r="F49" s="110">
        <f t="shared" si="11"/>
        <v>1</v>
      </c>
      <c r="G49" s="111"/>
      <c r="H49" s="112">
        <f>SUM(D49:G49)</f>
        <v>2</v>
      </c>
      <c r="I49" s="113"/>
      <c r="J49" s="107"/>
      <c r="K49" s="108"/>
      <c r="L49" s="108"/>
      <c r="M49" s="109"/>
    </row>
    <row r="50" spans="1:13" ht="17.100000000000001" customHeight="1" x14ac:dyDescent="0.25">
      <c r="A50" s="131" t="s">
        <v>17</v>
      </c>
      <c r="B50" s="132"/>
      <c r="C50" s="133"/>
      <c r="D50" s="110">
        <f t="shared" si="10"/>
        <v>2</v>
      </c>
      <c r="E50" s="111"/>
      <c r="F50" s="110">
        <f t="shared" si="11"/>
        <v>0</v>
      </c>
      <c r="G50" s="111"/>
      <c r="H50" s="112">
        <f>SUM(D50:G50)</f>
        <v>2</v>
      </c>
      <c r="I50" s="113"/>
      <c r="J50" s="107"/>
      <c r="K50" s="108"/>
      <c r="L50" s="108"/>
      <c r="M50" s="109"/>
    </row>
    <row r="51" spans="1:13" ht="17.100000000000001" customHeight="1" x14ac:dyDescent="0.25">
      <c r="A51" s="131" t="s">
        <v>18</v>
      </c>
      <c r="B51" s="132"/>
      <c r="C51" s="133"/>
      <c r="D51" s="110">
        <f t="shared" si="10"/>
        <v>5</v>
      </c>
      <c r="E51" s="111"/>
      <c r="F51" s="110">
        <f t="shared" si="11"/>
        <v>2</v>
      </c>
      <c r="G51" s="111"/>
      <c r="H51" s="112">
        <f>SUM(D51:G51)</f>
        <v>7</v>
      </c>
      <c r="I51" s="113"/>
      <c r="J51" s="107"/>
      <c r="K51" s="108"/>
      <c r="L51" s="108"/>
      <c r="M51" s="109"/>
    </row>
    <row r="52" spans="1:13" ht="17.100000000000001" customHeight="1" x14ac:dyDescent="0.25">
      <c r="A52" s="95" t="s">
        <v>178</v>
      </c>
      <c r="B52" s="95"/>
      <c r="C52" s="95"/>
      <c r="D52" s="114">
        <f t="shared" si="10"/>
        <v>0</v>
      </c>
      <c r="E52" s="114"/>
      <c r="F52" s="110">
        <f t="shared" si="11"/>
        <v>0</v>
      </c>
      <c r="G52" s="111"/>
      <c r="H52" s="115">
        <f t="shared" si="12"/>
        <v>0</v>
      </c>
      <c r="I52" s="115"/>
      <c r="J52" s="119" t="s">
        <v>154</v>
      </c>
      <c r="K52" s="120"/>
      <c r="L52" s="120"/>
      <c r="M52" s="121"/>
    </row>
    <row r="53" spans="1:13" ht="17.100000000000001" customHeight="1" x14ac:dyDescent="0.25">
      <c r="A53" s="95" t="s">
        <v>17</v>
      </c>
      <c r="B53" s="95"/>
      <c r="C53" s="95"/>
      <c r="D53" s="114">
        <f t="shared" si="10"/>
        <v>0</v>
      </c>
      <c r="E53" s="114"/>
      <c r="F53" s="110">
        <f t="shared" si="11"/>
        <v>0</v>
      </c>
      <c r="G53" s="111"/>
      <c r="H53" s="115">
        <f t="shared" si="12"/>
        <v>0</v>
      </c>
      <c r="I53" s="115"/>
      <c r="J53" s="122"/>
      <c r="K53" s="123"/>
      <c r="L53" s="123"/>
      <c r="M53" s="124"/>
    </row>
    <row r="54" spans="1:13" ht="9.9499999999999993" customHeight="1" x14ac:dyDescent="0.2"/>
    <row r="55" spans="1:13" ht="15.95" customHeight="1" x14ac:dyDescent="0.2">
      <c r="B55" s="144" t="s">
        <v>246</v>
      </c>
      <c r="C55" s="144"/>
      <c r="D55" s="70" t="s">
        <v>192</v>
      </c>
      <c r="E55" s="70" t="s">
        <v>193</v>
      </c>
      <c r="F55" s="71" t="s">
        <v>194</v>
      </c>
      <c r="G55" s="71" t="s">
        <v>195</v>
      </c>
      <c r="H55" s="67"/>
      <c r="I55" s="67"/>
    </row>
    <row r="56" spans="1:13" ht="15.95" customHeight="1" x14ac:dyDescent="0.2">
      <c r="B56" s="144"/>
      <c r="C56" s="144"/>
      <c r="D56" s="68"/>
      <c r="E56" s="68"/>
      <c r="F56" s="68"/>
      <c r="G56" s="69"/>
    </row>
    <row r="59" spans="1:13" x14ac:dyDescent="0.2">
      <c r="I59" s="26">
        <f>75-69</f>
        <v>6</v>
      </c>
    </row>
  </sheetData>
  <mergeCells count="143">
    <mergeCell ref="J32:M32"/>
    <mergeCell ref="A50:C50"/>
    <mergeCell ref="D50:E50"/>
    <mergeCell ref="F50:G50"/>
    <mergeCell ref="H50:I50"/>
    <mergeCell ref="J50:M50"/>
    <mergeCell ref="A41:C41"/>
    <mergeCell ref="D41:E41"/>
    <mergeCell ref="F41:G41"/>
    <mergeCell ref="A32:C32"/>
    <mergeCell ref="D32:E32"/>
    <mergeCell ref="F32:G32"/>
    <mergeCell ref="H32:I32"/>
    <mergeCell ref="D43:E43"/>
    <mergeCell ref="F43:G43"/>
    <mergeCell ref="H43:I43"/>
    <mergeCell ref="A40:C40"/>
    <mergeCell ref="D40:E40"/>
    <mergeCell ref="F40:G40"/>
    <mergeCell ref="H40:I40"/>
    <mergeCell ref="J43:M44"/>
    <mergeCell ref="A44:C44"/>
    <mergeCell ref="D44:E44"/>
    <mergeCell ref="F44:G44"/>
    <mergeCell ref="B55:C56"/>
    <mergeCell ref="A33:C33"/>
    <mergeCell ref="D33:E33"/>
    <mergeCell ref="F33:G33"/>
    <mergeCell ref="H33:I33"/>
    <mergeCell ref="J41:M41"/>
    <mergeCell ref="F52:G52"/>
    <mergeCell ref="H52:I52"/>
    <mergeCell ref="H41:I41"/>
    <mergeCell ref="J52:M53"/>
    <mergeCell ref="D49:E49"/>
    <mergeCell ref="F49:G49"/>
    <mergeCell ref="H49:I49"/>
    <mergeCell ref="D47:E47"/>
    <mergeCell ref="F47:G47"/>
    <mergeCell ref="H47:I47"/>
    <mergeCell ref="D45:E45"/>
    <mergeCell ref="A53:C53"/>
    <mergeCell ref="D53:E53"/>
    <mergeCell ref="F53:G53"/>
    <mergeCell ref="H53:I53"/>
    <mergeCell ref="A52:C52"/>
    <mergeCell ref="D52:E52"/>
    <mergeCell ref="J49:M49"/>
    <mergeCell ref="A51:C51"/>
    <mergeCell ref="D51:E51"/>
    <mergeCell ref="F51:G51"/>
    <mergeCell ref="H51:I51"/>
    <mergeCell ref="J51:M51"/>
    <mergeCell ref="A49:C49"/>
    <mergeCell ref="F45:G45"/>
    <mergeCell ref="H45:I45"/>
    <mergeCell ref="J47:M47"/>
    <mergeCell ref="A48:C48"/>
    <mergeCell ref="D48:E48"/>
    <mergeCell ref="F48:G48"/>
    <mergeCell ref="H48:I48"/>
    <mergeCell ref="J48:M48"/>
    <mergeCell ref="A47:C47"/>
    <mergeCell ref="J45:M45"/>
    <mergeCell ref="A46:C46"/>
    <mergeCell ref="D46:E46"/>
    <mergeCell ref="F46:G46"/>
    <mergeCell ref="H46:I46"/>
    <mergeCell ref="J46:M46"/>
    <mergeCell ref="A45:C45"/>
    <mergeCell ref="J38:M38"/>
    <mergeCell ref="A39:C39"/>
    <mergeCell ref="D39:E39"/>
    <mergeCell ref="F39:G39"/>
    <mergeCell ref="H39:I39"/>
    <mergeCell ref="J39:M39"/>
    <mergeCell ref="H44:I44"/>
    <mergeCell ref="A43:C43"/>
    <mergeCell ref="A38:C38"/>
    <mergeCell ref="D38:E38"/>
    <mergeCell ref="F38:G38"/>
    <mergeCell ref="H38:I38"/>
    <mergeCell ref="J40:M40"/>
    <mergeCell ref="A42:C42"/>
    <mergeCell ref="D42:E42"/>
    <mergeCell ref="F42:G42"/>
    <mergeCell ref="H42:I42"/>
    <mergeCell ref="J42:M42"/>
    <mergeCell ref="J36:M36"/>
    <mergeCell ref="A37:C37"/>
    <mergeCell ref="D37:E37"/>
    <mergeCell ref="F37:G37"/>
    <mergeCell ref="H37:I37"/>
    <mergeCell ref="J37:M37"/>
    <mergeCell ref="A36:C36"/>
    <mergeCell ref="D36:E36"/>
    <mergeCell ref="F36:G36"/>
    <mergeCell ref="H36:I36"/>
    <mergeCell ref="J33:M33"/>
    <mergeCell ref="A34:C34"/>
    <mergeCell ref="D34:E34"/>
    <mergeCell ref="F34:G34"/>
    <mergeCell ref="H34:I34"/>
    <mergeCell ref="J34:M35"/>
    <mergeCell ref="A35:C35"/>
    <mergeCell ref="D35:E35"/>
    <mergeCell ref="F35:G35"/>
    <mergeCell ref="H35:I35"/>
    <mergeCell ref="J30:M30"/>
    <mergeCell ref="A31:C31"/>
    <mergeCell ref="D31:E31"/>
    <mergeCell ref="F31:G31"/>
    <mergeCell ref="H31:I31"/>
    <mergeCell ref="J31:M31"/>
    <mergeCell ref="A30:C30"/>
    <mergeCell ref="D30:E30"/>
    <mergeCell ref="F30:G30"/>
    <mergeCell ref="H30:I30"/>
    <mergeCell ref="J28:M28"/>
    <mergeCell ref="A29:C29"/>
    <mergeCell ref="D29:E29"/>
    <mergeCell ref="F29:G29"/>
    <mergeCell ref="H29:I29"/>
    <mergeCell ref="J29:M29"/>
    <mergeCell ref="A28:C28"/>
    <mergeCell ref="D28:E28"/>
    <mergeCell ref="F28:G28"/>
    <mergeCell ref="H28:I28"/>
    <mergeCell ref="A1:M1"/>
    <mergeCell ref="M10:M11"/>
    <mergeCell ref="M19:M20"/>
    <mergeCell ref="A24:M24"/>
    <mergeCell ref="J26:M26"/>
    <mergeCell ref="A27:C27"/>
    <mergeCell ref="D27:E27"/>
    <mergeCell ref="F27:G27"/>
    <mergeCell ref="H27:I27"/>
    <mergeCell ref="J27:M27"/>
    <mergeCell ref="A26:C26"/>
    <mergeCell ref="D26:E26"/>
    <mergeCell ref="F26:G26"/>
    <mergeCell ref="H26:I26"/>
    <mergeCell ref="J23:K23"/>
  </mergeCells>
  <phoneticPr fontId="2" type="noConversion"/>
  <conditionalFormatting sqref="D52:G53 D46:G48 K47:M48 D49:E50 K37:M39 J36:J43 J45 K28:M30 J28:J34 D28:G35 F49:F51 D51 D37:G44 M13 M4 J47:J52">
    <cfRule type="cellIs" dxfId="7" priority="3" stopIfTrue="1" operator="notEqual">
      <formula>0</formula>
    </cfRule>
  </conditionalFormatting>
  <conditionalFormatting sqref="D45:I45 D27:I27 D36:I36 H28:I35 H46:I53 H37:I44">
    <cfRule type="cellIs" dxfId="6" priority="4" stopIfTrue="1" operator="notEqual">
      <formula>0</formula>
    </cfRule>
  </conditionalFormatting>
  <conditionalFormatting sqref="M21:M22 M12 M5:M9 M14:M18 B4:L22">
    <cfRule type="cellIs" dxfId="5" priority="5" stopIfTrue="1" operator="notEqual">
      <formula>0</formula>
    </cfRule>
  </conditionalFormatting>
  <conditionalFormatting sqref="J46:M46">
    <cfRule type="cellIs" dxfId="4" priority="1" stopIfTrue="1" operator="notEqual">
      <formula>0</formula>
    </cfRule>
  </conditionalFormatting>
  <pageMargins left="0.5" right="0.25" top="0.25" bottom="0.25" header="0" footer="0.2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workbookViewId="0">
      <selection activeCell="M5" sqref="M5"/>
    </sheetView>
  </sheetViews>
  <sheetFormatPr defaultRowHeight="12.75" x14ac:dyDescent="0.2"/>
  <cols>
    <col min="1" max="1" width="28.1640625" style="26" customWidth="1"/>
    <col min="2" max="2" width="9.83203125" style="26" customWidth="1"/>
    <col min="3" max="10" width="8.83203125" style="26" customWidth="1"/>
    <col min="11" max="11" width="9.83203125" style="26" customWidth="1"/>
    <col min="12" max="12" width="10.83203125" style="26" customWidth="1"/>
    <col min="13" max="13" width="23.33203125" style="26" customWidth="1"/>
    <col min="14" max="16384" width="9.33203125" style="26"/>
  </cols>
  <sheetData>
    <row r="1" spans="1:16" ht="21.95" customHeight="1" x14ac:dyDescent="0.3">
      <c r="A1" s="89" t="s">
        <v>276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6" ht="9.9499999999999993" customHeight="1" thickBot="1" x14ac:dyDescent="0.25"/>
    <row r="3" spans="1:16" ht="30" customHeight="1" thickBot="1" x14ac:dyDescent="0.25">
      <c r="A3" s="77" t="s">
        <v>0</v>
      </c>
      <c r="B3" s="78" t="s">
        <v>277</v>
      </c>
      <c r="C3" s="78" t="s">
        <v>278</v>
      </c>
      <c r="D3" s="78" t="s">
        <v>279</v>
      </c>
      <c r="E3" s="78" t="s">
        <v>280</v>
      </c>
      <c r="F3" s="78" t="s">
        <v>281</v>
      </c>
      <c r="G3" s="78" t="s">
        <v>282</v>
      </c>
      <c r="H3" s="78" t="s">
        <v>283</v>
      </c>
      <c r="I3" s="78" t="s">
        <v>284</v>
      </c>
      <c r="J3" s="78" t="s">
        <v>285</v>
      </c>
      <c r="K3" s="78" t="s">
        <v>286</v>
      </c>
      <c r="L3" s="19" t="s">
        <v>1</v>
      </c>
      <c r="M3" s="6" t="s">
        <v>2</v>
      </c>
    </row>
    <row r="4" spans="1:16" ht="15.95" customHeight="1" x14ac:dyDescent="0.2">
      <c r="A4" s="11" t="s">
        <v>12</v>
      </c>
      <c r="B4" s="57">
        <v>7</v>
      </c>
      <c r="C4" s="57">
        <v>4</v>
      </c>
      <c r="D4" s="57"/>
      <c r="E4" s="57">
        <v>0</v>
      </c>
      <c r="F4" s="57">
        <v>0</v>
      </c>
      <c r="G4" s="57">
        <v>0</v>
      </c>
      <c r="H4" s="57">
        <v>0</v>
      </c>
      <c r="I4" s="57">
        <v>0</v>
      </c>
      <c r="J4" s="57">
        <v>0</v>
      </c>
      <c r="K4" s="57">
        <v>0</v>
      </c>
      <c r="L4" s="58">
        <f t="shared" ref="L4:L11" si="0">SUM(B4:K4)</f>
        <v>11</v>
      </c>
      <c r="M4" s="50"/>
      <c r="P4" s="26">
        <f>71-69</f>
        <v>2</v>
      </c>
    </row>
    <row r="5" spans="1:16" ht="20.100000000000001" customHeight="1" x14ac:dyDescent="0.2">
      <c r="A5" s="7" t="s">
        <v>210</v>
      </c>
      <c r="B5" s="48">
        <v>19</v>
      </c>
      <c r="C5" s="48">
        <f>3+18+3</f>
        <v>24</v>
      </c>
      <c r="D5" s="48">
        <v>1</v>
      </c>
      <c r="E5" s="48">
        <v>0</v>
      </c>
      <c r="F5" s="48">
        <v>0</v>
      </c>
      <c r="G5" s="48">
        <v>0</v>
      </c>
      <c r="H5" s="48">
        <v>0</v>
      </c>
      <c r="I5" s="48">
        <v>0</v>
      </c>
      <c r="J5" s="48">
        <v>0</v>
      </c>
      <c r="K5" s="48">
        <v>0</v>
      </c>
      <c r="L5" s="58">
        <f t="shared" si="0"/>
        <v>44</v>
      </c>
      <c r="M5" s="79" t="s">
        <v>290</v>
      </c>
    </row>
    <row r="6" spans="1:16" ht="95.1" customHeight="1" x14ac:dyDescent="0.2">
      <c r="A6" s="8" t="s">
        <v>248</v>
      </c>
      <c r="B6" s="48">
        <v>51</v>
      </c>
      <c r="C6" s="48">
        <f>10+39</f>
        <v>49</v>
      </c>
      <c r="D6" s="48">
        <v>6</v>
      </c>
      <c r="E6" s="48"/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58">
        <f t="shared" si="0"/>
        <v>106</v>
      </c>
      <c r="M6" s="79" t="s">
        <v>292</v>
      </c>
    </row>
    <row r="7" spans="1:16" ht="20.100000000000001" customHeight="1" x14ac:dyDescent="0.2">
      <c r="A7" s="7" t="s">
        <v>228</v>
      </c>
      <c r="B7" s="48"/>
      <c r="C7" s="48">
        <v>1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/>
      <c r="J7" s="48">
        <v>0</v>
      </c>
      <c r="K7" s="48">
        <v>0</v>
      </c>
      <c r="L7" s="58">
        <f t="shared" si="0"/>
        <v>1</v>
      </c>
      <c r="M7" s="79" t="s">
        <v>288</v>
      </c>
    </row>
    <row r="8" spans="1:16" ht="15.95" customHeight="1" x14ac:dyDescent="0.2">
      <c r="A8" s="7" t="s">
        <v>17</v>
      </c>
      <c r="B8" s="53">
        <v>0</v>
      </c>
      <c r="C8" s="53"/>
      <c r="D8" s="53"/>
      <c r="E8" s="53"/>
      <c r="F8" s="53"/>
      <c r="G8" s="53"/>
      <c r="H8" s="53"/>
      <c r="I8" s="53"/>
      <c r="J8" s="53"/>
      <c r="K8" s="53"/>
      <c r="L8" s="58">
        <f t="shared" si="0"/>
        <v>0</v>
      </c>
      <c r="M8" s="80"/>
    </row>
    <row r="9" spans="1:16" ht="15.95" customHeight="1" x14ac:dyDescent="0.2">
      <c r="A9" s="9" t="s">
        <v>18</v>
      </c>
      <c r="B9" s="53">
        <v>0</v>
      </c>
      <c r="C9" s="53">
        <v>0</v>
      </c>
      <c r="D9" s="53">
        <v>0</v>
      </c>
      <c r="E9" s="53">
        <v>0</v>
      </c>
      <c r="F9" s="53">
        <v>0</v>
      </c>
      <c r="G9" s="53">
        <v>0</v>
      </c>
      <c r="H9" s="53">
        <v>0</v>
      </c>
      <c r="I9" s="53">
        <v>0</v>
      </c>
      <c r="J9" s="53">
        <v>0</v>
      </c>
      <c r="K9" s="53">
        <v>0</v>
      </c>
      <c r="L9" s="58">
        <f t="shared" si="0"/>
        <v>0</v>
      </c>
      <c r="M9" s="61"/>
    </row>
    <row r="10" spans="1:16" ht="15.95" customHeight="1" x14ac:dyDescent="0.2">
      <c r="A10" s="7" t="s">
        <v>176</v>
      </c>
      <c r="B10" s="48">
        <v>0</v>
      </c>
      <c r="C10" s="48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58">
        <f t="shared" si="0"/>
        <v>0</v>
      </c>
      <c r="M10" s="117" t="s">
        <v>154</v>
      </c>
    </row>
    <row r="11" spans="1:16" ht="15.95" customHeight="1" thickBot="1" x14ac:dyDescent="0.25">
      <c r="A11" s="7" t="s">
        <v>25</v>
      </c>
      <c r="B11" s="48">
        <v>0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9">
        <f t="shared" si="0"/>
        <v>0</v>
      </c>
      <c r="M11" s="118"/>
    </row>
    <row r="12" spans="1:16" ht="20.100000000000001" customHeight="1" thickBot="1" x14ac:dyDescent="0.25">
      <c r="A12" s="10" t="s">
        <v>243</v>
      </c>
      <c r="B12" s="55">
        <f>SUM(B4:B11)</f>
        <v>77</v>
      </c>
      <c r="C12" s="55">
        <f t="shared" ref="C12:K12" si="1">SUM(C4:C11)</f>
        <v>78</v>
      </c>
      <c r="D12" s="55">
        <f t="shared" si="1"/>
        <v>7</v>
      </c>
      <c r="E12" s="55">
        <f t="shared" si="1"/>
        <v>0</v>
      </c>
      <c r="F12" s="55">
        <f t="shared" si="1"/>
        <v>0</v>
      </c>
      <c r="G12" s="55">
        <f t="shared" si="1"/>
        <v>0</v>
      </c>
      <c r="H12" s="55">
        <f t="shared" si="1"/>
        <v>0</v>
      </c>
      <c r="I12" s="55">
        <f t="shared" si="1"/>
        <v>0</v>
      </c>
      <c r="J12" s="55">
        <f t="shared" si="1"/>
        <v>0</v>
      </c>
      <c r="K12" s="55">
        <f t="shared" si="1"/>
        <v>0</v>
      </c>
      <c r="L12" s="55">
        <f>SUM(L4:L11)</f>
        <v>162</v>
      </c>
      <c r="M12" s="56"/>
    </row>
    <row r="13" spans="1:16" ht="15.95" customHeight="1" x14ac:dyDescent="0.2">
      <c r="A13" s="11" t="s">
        <v>12</v>
      </c>
      <c r="B13" s="57">
        <v>8</v>
      </c>
      <c r="C13" s="57">
        <v>1</v>
      </c>
      <c r="D13" s="57">
        <v>1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8">
        <f t="shared" ref="L13:L20" si="2">SUM(B13:K13)</f>
        <v>10</v>
      </c>
      <c r="M13" s="72"/>
    </row>
    <row r="14" spans="1:16" ht="30" customHeight="1" x14ac:dyDescent="0.2">
      <c r="A14" s="7" t="s">
        <v>210</v>
      </c>
      <c r="B14" s="48">
        <v>18</v>
      </c>
      <c r="C14" s="48">
        <f>1+43</f>
        <v>44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58">
        <f t="shared" si="2"/>
        <v>62</v>
      </c>
      <c r="M14" s="79" t="s">
        <v>289</v>
      </c>
    </row>
    <row r="15" spans="1:16" ht="105.75" customHeight="1" x14ac:dyDescent="0.2">
      <c r="A15" s="8" t="s">
        <v>248</v>
      </c>
      <c r="B15" s="48">
        <f>11+6+8</f>
        <v>25</v>
      </c>
      <c r="C15" s="48">
        <v>23</v>
      </c>
      <c r="D15" s="48">
        <v>57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58">
        <f t="shared" si="2"/>
        <v>105</v>
      </c>
      <c r="M15" s="79" t="s">
        <v>293</v>
      </c>
    </row>
    <row r="16" spans="1:16" ht="15.95" customHeight="1" x14ac:dyDescent="0.2">
      <c r="A16" s="7" t="s">
        <v>228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58">
        <f t="shared" si="2"/>
        <v>0</v>
      </c>
      <c r="M16" s="60"/>
    </row>
    <row r="17" spans="1:13" ht="15.95" customHeight="1" x14ac:dyDescent="0.2">
      <c r="A17" s="7" t="s">
        <v>17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58">
        <f t="shared" si="2"/>
        <v>0</v>
      </c>
      <c r="M17" s="61"/>
    </row>
    <row r="18" spans="1:13" ht="31.5" x14ac:dyDescent="0.2">
      <c r="A18" s="83" t="s">
        <v>269</v>
      </c>
      <c r="B18" s="48">
        <v>0</v>
      </c>
      <c r="C18" s="48">
        <v>1</v>
      </c>
      <c r="D18" s="48"/>
      <c r="E18" s="48"/>
      <c r="F18" s="48">
        <v>0</v>
      </c>
      <c r="G18" s="48">
        <v>0</v>
      </c>
      <c r="H18" s="48"/>
      <c r="I18" s="48">
        <v>0</v>
      </c>
      <c r="J18" s="48">
        <v>0</v>
      </c>
      <c r="K18" s="48">
        <v>0</v>
      </c>
      <c r="L18" s="58">
        <f t="shared" si="2"/>
        <v>1</v>
      </c>
      <c r="M18" s="81" t="s">
        <v>291</v>
      </c>
    </row>
    <row r="19" spans="1:13" ht="15.95" customHeight="1" x14ac:dyDescent="0.2">
      <c r="A19" s="7" t="s">
        <v>25</v>
      </c>
      <c r="B19" s="48">
        <v>0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58">
        <f t="shared" si="2"/>
        <v>0</v>
      </c>
      <c r="M19" s="125" t="s">
        <v>154</v>
      </c>
    </row>
    <row r="20" spans="1:13" ht="15.95" customHeight="1" thickBot="1" x14ac:dyDescent="0.25">
      <c r="A20" s="7" t="s">
        <v>17</v>
      </c>
      <c r="B20" s="48">
        <v>0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58">
        <f t="shared" si="2"/>
        <v>0</v>
      </c>
      <c r="M20" s="138"/>
    </row>
    <row r="21" spans="1:13" ht="20.100000000000001" customHeight="1" thickBot="1" x14ac:dyDescent="0.25">
      <c r="A21" s="10" t="s">
        <v>242</v>
      </c>
      <c r="B21" s="55">
        <f t="shared" ref="B21:K21" si="3">SUM(B13:B20)</f>
        <v>51</v>
      </c>
      <c r="C21" s="55">
        <f t="shared" si="3"/>
        <v>69</v>
      </c>
      <c r="D21" s="55">
        <f t="shared" si="3"/>
        <v>58</v>
      </c>
      <c r="E21" s="55">
        <f t="shared" si="3"/>
        <v>0</v>
      </c>
      <c r="F21" s="55">
        <f t="shared" si="3"/>
        <v>0</v>
      </c>
      <c r="G21" s="55">
        <f t="shared" si="3"/>
        <v>0</v>
      </c>
      <c r="H21" s="55">
        <f t="shared" si="3"/>
        <v>0</v>
      </c>
      <c r="I21" s="55">
        <f t="shared" si="3"/>
        <v>0</v>
      </c>
      <c r="J21" s="55">
        <f t="shared" si="3"/>
        <v>0</v>
      </c>
      <c r="K21" s="55">
        <f t="shared" si="3"/>
        <v>0</v>
      </c>
      <c r="L21" s="55">
        <f>SUM(L13:L20)</f>
        <v>178</v>
      </c>
      <c r="M21" s="56"/>
    </row>
    <row r="22" spans="1:13" ht="20.100000000000001" customHeight="1" thickBot="1" x14ac:dyDescent="0.25">
      <c r="A22" s="12" t="s">
        <v>22</v>
      </c>
      <c r="B22" s="62">
        <f t="shared" ref="B22:K22" si="4">SUM(B12,B21)</f>
        <v>128</v>
      </c>
      <c r="C22" s="62">
        <f t="shared" si="4"/>
        <v>147</v>
      </c>
      <c r="D22" s="62">
        <f t="shared" si="4"/>
        <v>65</v>
      </c>
      <c r="E22" s="62">
        <f t="shared" si="4"/>
        <v>0</v>
      </c>
      <c r="F22" s="62">
        <f t="shared" si="4"/>
        <v>0</v>
      </c>
      <c r="G22" s="62">
        <f t="shared" si="4"/>
        <v>0</v>
      </c>
      <c r="H22" s="62">
        <f t="shared" si="4"/>
        <v>0</v>
      </c>
      <c r="I22" s="62">
        <f t="shared" si="4"/>
        <v>0</v>
      </c>
      <c r="J22" s="62">
        <f t="shared" si="4"/>
        <v>0</v>
      </c>
      <c r="K22" s="62">
        <f t="shared" si="4"/>
        <v>0</v>
      </c>
      <c r="L22" s="62">
        <f>SUM(L12,L21)</f>
        <v>340</v>
      </c>
      <c r="M22" s="63"/>
    </row>
    <row r="23" spans="1:13" ht="15.75" x14ac:dyDescent="0.25">
      <c r="A23" s="27"/>
      <c r="J23" s="142">
        <v>43700</v>
      </c>
      <c r="K23" s="143"/>
      <c r="M23" s="28" t="s">
        <v>23</v>
      </c>
    </row>
    <row r="24" spans="1:13" ht="24.95" customHeight="1" x14ac:dyDescent="0.3">
      <c r="A24" s="89" t="s">
        <v>287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</row>
    <row r="25" spans="1:13" ht="9.9499999999999993" customHeight="1" x14ac:dyDescent="0.25">
      <c r="A25" s="27"/>
    </row>
    <row r="26" spans="1:13" ht="20.100000000000001" customHeight="1" x14ac:dyDescent="0.2">
      <c r="A26" s="90" t="s">
        <v>126</v>
      </c>
      <c r="B26" s="90"/>
      <c r="C26" s="90"/>
      <c r="D26" s="90" t="s">
        <v>134</v>
      </c>
      <c r="E26" s="90"/>
      <c r="F26" s="90" t="s">
        <v>171</v>
      </c>
      <c r="G26" s="90"/>
      <c r="H26" s="90" t="s">
        <v>274</v>
      </c>
      <c r="I26" s="90"/>
      <c r="J26" s="90" t="s">
        <v>128</v>
      </c>
      <c r="K26" s="90"/>
      <c r="L26" s="90"/>
      <c r="M26" s="90"/>
    </row>
    <row r="27" spans="1:13" ht="17.100000000000001" customHeight="1" x14ac:dyDescent="0.25">
      <c r="A27" s="139" t="s">
        <v>244</v>
      </c>
      <c r="B27" s="140"/>
      <c r="C27" s="141"/>
      <c r="D27" s="115">
        <f>SUM(D28:E35)</f>
        <v>162</v>
      </c>
      <c r="E27" s="115"/>
      <c r="F27" s="115">
        <f>SUM(F28:G35)</f>
        <v>0</v>
      </c>
      <c r="G27" s="115"/>
      <c r="H27" s="115">
        <f>SUM(D27:G27)</f>
        <v>162</v>
      </c>
      <c r="I27" s="115"/>
      <c r="J27" s="108"/>
      <c r="K27" s="108"/>
      <c r="L27" s="108"/>
      <c r="M27" s="109"/>
    </row>
    <row r="28" spans="1:13" ht="17.100000000000001" customHeight="1" x14ac:dyDescent="0.25">
      <c r="A28" s="95" t="s">
        <v>12</v>
      </c>
      <c r="B28" s="95"/>
      <c r="C28" s="95"/>
      <c r="D28" s="114">
        <f t="shared" ref="D28:D35" si="5">SUM(B4:F4)</f>
        <v>11</v>
      </c>
      <c r="E28" s="114"/>
      <c r="F28" s="114">
        <f t="shared" ref="F28:F35" si="6">SUM(G4:K4)</f>
        <v>0</v>
      </c>
      <c r="G28" s="114"/>
      <c r="H28" s="115">
        <f>SUM(D28:G28)</f>
        <v>11</v>
      </c>
      <c r="I28" s="115"/>
      <c r="J28" s="116" t="s">
        <v>273</v>
      </c>
      <c r="K28" s="116"/>
      <c r="L28" s="116"/>
      <c r="M28" s="116"/>
    </row>
    <row r="29" spans="1:13" ht="17.100000000000001" customHeight="1" x14ac:dyDescent="0.25">
      <c r="A29" s="95" t="s">
        <v>210</v>
      </c>
      <c r="B29" s="95"/>
      <c r="C29" s="95"/>
      <c r="D29" s="114">
        <f t="shared" si="5"/>
        <v>44</v>
      </c>
      <c r="E29" s="114"/>
      <c r="F29" s="114">
        <f t="shared" si="6"/>
        <v>0</v>
      </c>
      <c r="G29" s="114"/>
      <c r="H29" s="115">
        <f t="shared" ref="H29:H44" si="7">SUM(D29:G29)</f>
        <v>44</v>
      </c>
      <c r="I29" s="115"/>
      <c r="J29" s="116"/>
      <c r="K29" s="116"/>
      <c r="L29" s="116"/>
      <c r="M29" s="116"/>
    </row>
    <row r="30" spans="1:13" ht="17.100000000000001" customHeight="1" x14ac:dyDescent="0.25">
      <c r="A30" s="95" t="s">
        <v>249</v>
      </c>
      <c r="B30" s="95"/>
      <c r="C30" s="95"/>
      <c r="D30" s="114">
        <f t="shared" si="5"/>
        <v>106</v>
      </c>
      <c r="E30" s="114"/>
      <c r="F30" s="114">
        <f t="shared" si="6"/>
        <v>0</v>
      </c>
      <c r="G30" s="114"/>
      <c r="H30" s="115">
        <f t="shared" si="7"/>
        <v>106</v>
      </c>
      <c r="I30" s="115"/>
      <c r="J30" s="116"/>
      <c r="K30" s="116"/>
      <c r="L30" s="116"/>
      <c r="M30" s="116"/>
    </row>
    <row r="31" spans="1:13" ht="17.100000000000001" customHeight="1" x14ac:dyDescent="0.25">
      <c r="A31" s="131" t="s">
        <v>228</v>
      </c>
      <c r="B31" s="132"/>
      <c r="C31" s="133"/>
      <c r="D31" s="114">
        <f t="shared" si="5"/>
        <v>1</v>
      </c>
      <c r="E31" s="114"/>
      <c r="F31" s="114">
        <f t="shared" si="6"/>
        <v>0</v>
      </c>
      <c r="G31" s="114"/>
      <c r="H31" s="115">
        <f t="shared" si="7"/>
        <v>1</v>
      </c>
      <c r="I31" s="115"/>
      <c r="J31" s="107"/>
      <c r="K31" s="108"/>
      <c r="L31" s="108"/>
      <c r="M31" s="109"/>
    </row>
    <row r="32" spans="1:13" ht="17.100000000000001" customHeight="1" x14ac:dyDescent="0.25">
      <c r="A32" s="131" t="s">
        <v>17</v>
      </c>
      <c r="B32" s="132"/>
      <c r="C32" s="133"/>
      <c r="D32" s="114">
        <f t="shared" si="5"/>
        <v>0</v>
      </c>
      <c r="E32" s="114"/>
      <c r="F32" s="114">
        <f t="shared" si="6"/>
        <v>0</v>
      </c>
      <c r="G32" s="114"/>
      <c r="H32" s="115">
        <f>SUM(D32:G32)</f>
        <v>0</v>
      </c>
      <c r="I32" s="115"/>
      <c r="J32" s="107"/>
      <c r="K32" s="108"/>
      <c r="L32" s="108"/>
      <c r="M32" s="109"/>
    </row>
    <row r="33" spans="1:13" ht="17.100000000000001" customHeight="1" x14ac:dyDescent="0.25">
      <c r="A33" s="131" t="s">
        <v>18</v>
      </c>
      <c r="B33" s="132"/>
      <c r="C33" s="133"/>
      <c r="D33" s="114">
        <f t="shared" si="5"/>
        <v>0</v>
      </c>
      <c r="E33" s="114"/>
      <c r="F33" s="114">
        <f t="shared" si="6"/>
        <v>0</v>
      </c>
      <c r="G33" s="114"/>
      <c r="H33" s="115">
        <f t="shared" si="7"/>
        <v>0</v>
      </c>
      <c r="I33" s="115"/>
      <c r="J33" s="107"/>
      <c r="K33" s="108"/>
      <c r="L33" s="108"/>
      <c r="M33" s="109"/>
    </row>
    <row r="34" spans="1:13" ht="17.100000000000001" customHeight="1" x14ac:dyDescent="0.25">
      <c r="A34" s="95" t="s">
        <v>177</v>
      </c>
      <c r="B34" s="95"/>
      <c r="C34" s="95"/>
      <c r="D34" s="114">
        <f t="shared" si="5"/>
        <v>0</v>
      </c>
      <c r="E34" s="114"/>
      <c r="F34" s="114">
        <f t="shared" si="6"/>
        <v>0</v>
      </c>
      <c r="G34" s="114"/>
      <c r="H34" s="115">
        <f t="shared" si="7"/>
        <v>0</v>
      </c>
      <c r="I34" s="115"/>
      <c r="J34" s="119" t="s">
        <v>154</v>
      </c>
      <c r="K34" s="120"/>
      <c r="L34" s="120"/>
      <c r="M34" s="121"/>
    </row>
    <row r="35" spans="1:13" ht="17.100000000000001" customHeight="1" x14ac:dyDescent="0.25">
      <c r="A35" s="95" t="s">
        <v>25</v>
      </c>
      <c r="B35" s="95"/>
      <c r="C35" s="95"/>
      <c r="D35" s="114">
        <f t="shared" si="5"/>
        <v>0</v>
      </c>
      <c r="E35" s="114"/>
      <c r="F35" s="114">
        <f t="shared" si="6"/>
        <v>0</v>
      </c>
      <c r="G35" s="114"/>
      <c r="H35" s="115">
        <f t="shared" si="7"/>
        <v>0</v>
      </c>
      <c r="I35" s="115"/>
      <c r="J35" s="122"/>
      <c r="K35" s="123"/>
      <c r="L35" s="123"/>
      <c r="M35" s="124"/>
    </row>
    <row r="36" spans="1:13" ht="17.100000000000001" customHeight="1" x14ac:dyDescent="0.25">
      <c r="A36" s="91" t="s">
        <v>245</v>
      </c>
      <c r="B36" s="91"/>
      <c r="C36" s="91"/>
      <c r="D36" s="115">
        <f>SUM(D37:E44)</f>
        <v>178</v>
      </c>
      <c r="E36" s="115"/>
      <c r="F36" s="115">
        <f>SUM(F37:G44)</f>
        <v>0</v>
      </c>
      <c r="G36" s="115"/>
      <c r="H36" s="115">
        <f t="shared" si="7"/>
        <v>178</v>
      </c>
      <c r="I36" s="115"/>
      <c r="J36" s="108"/>
      <c r="K36" s="108"/>
      <c r="L36" s="108"/>
      <c r="M36" s="109"/>
    </row>
    <row r="37" spans="1:13" ht="17.100000000000001" customHeight="1" x14ac:dyDescent="0.25">
      <c r="A37" s="95" t="s">
        <v>12</v>
      </c>
      <c r="B37" s="95"/>
      <c r="C37" s="95"/>
      <c r="D37" s="114">
        <f t="shared" ref="D37:D44" si="8">SUM(B13:F13)</f>
        <v>10</v>
      </c>
      <c r="E37" s="114"/>
      <c r="F37" s="114">
        <f t="shared" ref="F37:F44" si="9">SUM(G13:K13)</f>
        <v>0</v>
      </c>
      <c r="G37" s="114"/>
      <c r="H37" s="115">
        <f t="shared" si="7"/>
        <v>10</v>
      </c>
      <c r="I37" s="115"/>
      <c r="J37" s="116"/>
      <c r="K37" s="116"/>
      <c r="L37" s="116"/>
      <c r="M37" s="116"/>
    </row>
    <row r="38" spans="1:13" ht="17.100000000000001" customHeight="1" x14ac:dyDescent="0.25">
      <c r="A38" s="95" t="s">
        <v>210</v>
      </c>
      <c r="B38" s="95"/>
      <c r="C38" s="95"/>
      <c r="D38" s="114">
        <f t="shared" si="8"/>
        <v>62</v>
      </c>
      <c r="E38" s="114"/>
      <c r="F38" s="114">
        <f t="shared" si="9"/>
        <v>0</v>
      </c>
      <c r="G38" s="114"/>
      <c r="H38" s="115">
        <f t="shared" si="7"/>
        <v>62</v>
      </c>
      <c r="I38" s="115"/>
      <c r="J38" s="116"/>
      <c r="K38" s="116"/>
      <c r="L38" s="116"/>
      <c r="M38" s="116"/>
    </row>
    <row r="39" spans="1:13" ht="17.100000000000001" customHeight="1" x14ac:dyDescent="0.25">
      <c r="A39" s="95" t="s">
        <v>249</v>
      </c>
      <c r="B39" s="95"/>
      <c r="C39" s="95"/>
      <c r="D39" s="114">
        <f t="shared" si="8"/>
        <v>105</v>
      </c>
      <c r="E39" s="114"/>
      <c r="F39" s="114">
        <f t="shared" si="9"/>
        <v>0</v>
      </c>
      <c r="G39" s="114"/>
      <c r="H39" s="115">
        <f t="shared" si="7"/>
        <v>105</v>
      </c>
      <c r="I39" s="115"/>
      <c r="J39" s="116"/>
      <c r="K39" s="116"/>
      <c r="L39" s="116"/>
      <c r="M39" s="116"/>
    </row>
    <row r="40" spans="1:13" ht="17.100000000000001" customHeight="1" x14ac:dyDescent="0.25">
      <c r="A40" s="131" t="s">
        <v>228</v>
      </c>
      <c r="B40" s="132"/>
      <c r="C40" s="133"/>
      <c r="D40" s="114">
        <f t="shared" si="8"/>
        <v>0</v>
      </c>
      <c r="E40" s="114"/>
      <c r="F40" s="114">
        <f t="shared" si="9"/>
        <v>0</v>
      </c>
      <c r="G40" s="114"/>
      <c r="H40" s="115">
        <f t="shared" si="7"/>
        <v>0</v>
      </c>
      <c r="I40" s="115"/>
      <c r="J40" s="107"/>
      <c r="K40" s="108"/>
      <c r="L40" s="108"/>
      <c r="M40" s="109"/>
    </row>
    <row r="41" spans="1:13" ht="17.100000000000001" customHeight="1" x14ac:dyDescent="0.25">
      <c r="A41" s="131" t="s">
        <v>17</v>
      </c>
      <c r="B41" s="132"/>
      <c r="C41" s="133"/>
      <c r="D41" s="114">
        <f t="shared" si="8"/>
        <v>0</v>
      </c>
      <c r="E41" s="114"/>
      <c r="F41" s="114">
        <f t="shared" si="9"/>
        <v>0</v>
      </c>
      <c r="G41" s="114"/>
      <c r="H41" s="115">
        <f>SUM(D41:G41)</f>
        <v>0</v>
      </c>
      <c r="I41" s="115"/>
      <c r="J41" s="107"/>
      <c r="K41" s="108"/>
      <c r="L41" s="108"/>
      <c r="M41" s="109"/>
    </row>
    <row r="42" spans="1:13" ht="17.100000000000001" customHeight="1" x14ac:dyDescent="0.25">
      <c r="A42" s="131" t="s">
        <v>18</v>
      </c>
      <c r="B42" s="132"/>
      <c r="C42" s="133"/>
      <c r="D42" s="114">
        <f t="shared" si="8"/>
        <v>1</v>
      </c>
      <c r="E42" s="114"/>
      <c r="F42" s="114">
        <f t="shared" si="9"/>
        <v>0</v>
      </c>
      <c r="G42" s="114"/>
      <c r="H42" s="115">
        <f t="shared" si="7"/>
        <v>1</v>
      </c>
      <c r="I42" s="115"/>
      <c r="J42" s="107"/>
      <c r="K42" s="108"/>
      <c r="L42" s="108"/>
      <c r="M42" s="109"/>
    </row>
    <row r="43" spans="1:13" ht="17.100000000000001" customHeight="1" x14ac:dyDescent="0.25">
      <c r="A43" s="95" t="s">
        <v>25</v>
      </c>
      <c r="B43" s="95"/>
      <c r="C43" s="95"/>
      <c r="D43" s="114">
        <f t="shared" si="8"/>
        <v>0</v>
      </c>
      <c r="E43" s="114"/>
      <c r="F43" s="114">
        <f t="shared" si="9"/>
        <v>0</v>
      </c>
      <c r="G43" s="114"/>
      <c r="H43" s="115">
        <f t="shared" si="7"/>
        <v>0</v>
      </c>
      <c r="I43" s="115"/>
      <c r="J43" s="119" t="s">
        <v>154</v>
      </c>
      <c r="K43" s="120"/>
      <c r="L43" s="120"/>
      <c r="M43" s="121"/>
    </row>
    <row r="44" spans="1:13" ht="17.100000000000001" customHeight="1" x14ac:dyDescent="0.25">
      <c r="A44" s="131" t="s">
        <v>17</v>
      </c>
      <c r="B44" s="132"/>
      <c r="C44" s="133"/>
      <c r="D44" s="114">
        <f t="shared" si="8"/>
        <v>0</v>
      </c>
      <c r="E44" s="114"/>
      <c r="F44" s="114">
        <f t="shared" si="9"/>
        <v>0</v>
      </c>
      <c r="G44" s="114"/>
      <c r="H44" s="115">
        <f t="shared" si="7"/>
        <v>0</v>
      </c>
      <c r="I44" s="115"/>
      <c r="J44" s="122"/>
      <c r="K44" s="123"/>
      <c r="L44" s="123"/>
      <c r="M44" s="124"/>
    </row>
    <row r="45" spans="1:13" ht="17.100000000000001" customHeight="1" x14ac:dyDescent="0.25">
      <c r="A45" s="91" t="s">
        <v>133</v>
      </c>
      <c r="B45" s="91"/>
      <c r="C45" s="91"/>
      <c r="D45" s="115">
        <f>SUM(D46:E53)</f>
        <v>340</v>
      </c>
      <c r="E45" s="115"/>
      <c r="F45" s="115">
        <f>SUM(F46:G53)</f>
        <v>0</v>
      </c>
      <c r="G45" s="115"/>
      <c r="H45" s="115">
        <f>SUM(H46:I53)</f>
        <v>340</v>
      </c>
      <c r="I45" s="115"/>
      <c r="J45" s="108"/>
      <c r="K45" s="108"/>
      <c r="L45" s="108"/>
      <c r="M45" s="109"/>
    </row>
    <row r="46" spans="1:13" ht="17.100000000000001" customHeight="1" x14ac:dyDescent="0.25">
      <c r="A46" s="95" t="s">
        <v>12</v>
      </c>
      <c r="B46" s="95"/>
      <c r="C46" s="95"/>
      <c r="D46" s="110">
        <f t="shared" ref="D46:D53" si="10">SUM(D28,D37)</f>
        <v>21</v>
      </c>
      <c r="E46" s="111"/>
      <c r="F46" s="114">
        <f t="shared" ref="F46:F53" si="11">SUM(F28,F37)</f>
        <v>0</v>
      </c>
      <c r="G46" s="114"/>
      <c r="H46" s="115">
        <f t="shared" ref="H46:H53" si="12">SUM(D46:G46)</f>
        <v>21</v>
      </c>
      <c r="I46" s="115"/>
      <c r="J46" s="116" t="s">
        <v>273</v>
      </c>
      <c r="K46" s="116"/>
      <c r="L46" s="116"/>
      <c r="M46" s="116"/>
    </row>
    <row r="47" spans="1:13" ht="17.100000000000001" customHeight="1" x14ac:dyDescent="0.25">
      <c r="A47" s="95" t="s">
        <v>210</v>
      </c>
      <c r="B47" s="95"/>
      <c r="C47" s="95"/>
      <c r="D47" s="114">
        <f t="shared" si="10"/>
        <v>106</v>
      </c>
      <c r="E47" s="114"/>
      <c r="F47" s="114">
        <f t="shared" si="11"/>
        <v>0</v>
      </c>
      <c r="G47" s="114"/>
      <c r="H47" s="115">
        <f t="shared" si="12"/>
        <v>106</v>
      </c>
      <c r="I47" s="115"/>
      <c r="J47" s="116" t="s">
        <v>271</v>
      </c>
      <c r="K47" s="116"/>
      <c r="L47" s="116"/>
      <c r="M47" s="116"/>
    </row>
    <row r="48" spans="1:13" ht="17.100000000000001" customHeight="1" x14ac:dyDescent="0.25">
      <c r="A48" s="95" t="s">
        <v>209</v>
      </c>
      <c r="B48" s="95"/>
      <c r="C48" s="95"/>
      <c r="D48" s="114">
        <f t="shared" si="10"/>
        <v>211</v>
      </c>
      <c r="E48" s="114"/>
      <c r="F48" s="114">
        <f t="shared" si="11"/>
        <v>0</v>
      </c>
      <c r="G48" s="114"/>
      <c r="H48" s="115">
        <f t="shared" si="12"/>
        <v>211</v>
      </c>
      <c r="I48" s="115"/>
      <c r="J48" s="127"/>
      <c r="K48" s="128"/>
      <c r="L48" s="128"/>
      <c r="M48" s="129"/>
    </row>
    <row r="49" spans="1:13" ht="17.100000000000001" customHeight="1" x14ac:dyDescent="0.25">
      <c r="A49" s="131" t="s">
        <v>228</v>
      </c>
      <c r="B49" s="132"/>
      <c r="C49" s="133"/>
      <c r="D49" s="110">
        <f t="shared" si="10"/>
        <v>1</v>
      </c>
      <c r="E49" s="111"/>
      <c r="F49" s="110">
        <f t="shared" si="11"/>
        <v>0</v>
      </c>
      <c r="G49" s="111"/>
      <c r="H49" s="112">
        <f>SUM(D49:G49)</f>
        <v>1</v>
      </c>
      <c r="I49" s="113"/>
      <c r="J49" s="107"/>
      <c r="K49" s="108"/>
      <c r="L49" s="108"/>
      <c r="M49" s="109"/>
    </row>
    <row r="50" spans="1:13" ht="17.100000000000001" customHeight="1" x14ac:dyDescent="0.25">
      <c r="A50" s="131" t="s">
        <v>17</v>
      </c>
      <c r="B50" s="132"/>
      <c r="C50" s="133"/>
      <c r="D50" s="110">
        <f t="shared" si="10"/>
        <v>0</v>
      </c>
      <c r="E50" s="111"/>
      <c r="F50" s="110">
        <f t="shared" si="11"/>
        <v>0</v>
      </c>
      <c r="G50" s="111"/>
      <c r="H50" s="112">
        <f>SUM(D50:G50)</f>
        <v>0</v>
      </c>
      <c r="I50" s="113"/>
      <c r="J50" s="107"/>
      <c r="K50" s="108"/>
      <c r="L50" s="108"/>
      <c r="M50" s="109"/>
    </row>
    <row r="51" spans="1:13" ht="17.100000000000001" customHeight="1" x14ac:dyDescent="0.25">
      <c r="A51" s="131" t="s">
        <v>18</v>
      </c>
      <c r="B51" s="132"/>
      <c r="C51" s="133"/>
      <c r="D51" s="110">
        <f t="shared" si="10"/>
        <v>1</v>
      </c>
      <c r="E51" s="111"/>
      <c r="F51" s="110">
        <f t="shared" si="11"/>
        <v>0</v>
      </c>
      <c r="G51" s="111"/>
      <c r="H51" s="112">
        <f>SUM(D51:G51)</f>
        <v>1</v>
      </c>
      <c r="I51" s="113"/>
      <c r="J51" s="107"/>
      <c r="K51" s="108"/>
      <c r="L51" s="108"/>
      <c r="M51" s="109"/>
    </row>
    <row r="52" spans="1:13" ht="17.100000000000001" customHeight="1" x14ac:dyDescent="0.25">
      <c r="A52" s="95" t="s">
        <v>178</v>
      </c>
      <c r="B52" s="95"/>
      <c r="C52" s="95"/>
      <c r="D52" s="114">
        <f t="shared" si="10"/>
        <v>0</v>
      </c>
      <c r="E52" s="114"/>
      <c r="F52" s="110">
        <f t="shared" si="11"/>
        <v>0</v>
      </c>
      <c r="G52" s="111"/>
      <c r="H52" s="115">
        <f t="shared" si="12"/>
        <v>0</v>
      </c>
      <c r="I52" s="115"/>
      <c r="J52" s="119" t="s">
        <v>154</v>
      </c>
      <c r="K52" s="120"/>
      <c r="L52" s="120"/>
      <c r="M52" s="121"/>
    </row>
    <row r="53" spans="1:13" ht="17.100000000000001" customHeight="1" x14ac:dyDescent="0.25">
      <c r="A53" s="95" t="s">
        <v>17</v>
      </c>
      <c r="B53" s="95"/>
      <c r="C53" s="95"/>
      <c r="D53" s="114">
        <f t="shared" si="10"/>
        <v>0</v>
      </c>
      <c r="E53" s="114"/>
      <c r="F53" s="110">
        <f t="shared" si="11"/>
        <v>0</v>
      </c>
      <c r="G53" s="111"/>
      <c r="H53" s="115">
        <f t="shared" si="12"/>
        <v>0</v>
      </c>
      <c r="I53" s="115"/>
      <c r="J53" s="122"/>
      <c r="K53" s="123"/>
      <c r="L53" s="123"/>
      <c r="M53" s="124"/>
    </row>
    <row r="54" spans="1:13" ht="9.9499999999999993" customHeight="1" x14ac:dyDescent="0.2"/>
    <row r="55" spans="1:13" ht="15.95" customHeight="1" x14ac:dyDescent="0.2">
      <c r="B55" s="144" t="s">
        <v>246</v>
      </c>
      <c r="C55" s="144"/>
      <c r="D55" s="70" t="s">
        <v>192</v>
      </c>
      <c r="E55" s="70" t="s">
        <v>193</v>
      </c>
      <c r="F55" s="71" t="s">
        <v>194</v>
      </c>
      <c r="G55" s="71" t="s">
        <v>195</v>
      </c>
      <c r="H55" s="67"/>
      <c r="I55" s="67"/>
    </row>
    <row r="56" spans="1:13" ht="15.95" customHeight="1" x14ac:dyDescent="0.2">
      <c r="B56" s="144"/>
      <c r="C56" s="144"/>
      <c r="D56" s="68"/>
      <c r="E56" s="68"/>
      <c r="F56" s="68"/>
      <c r="G56" s="69"/>
    </row>
    <row r="59" spans="1:13" x14ac:dyDescent="0.2">
      <c r="I59" s="26">
        <f>75-69</f>
        <v>6</v>
      </c>
    </row>
  </sheetData>
  <mergeCells count="143">
    <mergeCell ref="B55:C56"/>
    <mergeCell ref="A51:C51"/>
    <mergeCell ref="D51:E51"/>
    <mergeCell ref="F51:G51"/>
    <mergeCell ref="H51:I51"/>
    <mergeCell ref="J51:M51"/>
    <mergeCell ref="A52:C52"/>
    <mergeCell ref="D52:E52"/>
    <mergeCell ref="F52:G52"/>
    <mergeCell ref="H52:I52"/>
    <mergeCell ref="J52:M53"/>
    <mergeCell ref="A53:C53"/>
    <mergeCell ref="D53:E53"/>
    <mergeCell ref="F53:G53"/>
    <mergeCell ref="H53:I53"/>
    <mergeCell ref="A49:C49"/>
    <mergeCell ref="D49:E49"/>
    <mergeCell ref="F49:G49"/>
    <mergeCell ref="H49:I49"/>
    <mergeCell ref="J49:M49"/>
    <mergeCell ref="A50:C50"/>
    <mergeCell ref="D50:E50"/>
    <mergeCell ref="F50:G50"/>
    <mergeCell ref="H50:I50"/>
    <mergeCell ref="J50:M50"/>
    <mergeCell ref="A47:C47"/>
    <mergeCell ref="D47:E47"/>
    <mergeCell ref="F47:G47"/>
    <mergeCell ref="H47:I47"/>
    <mergeCell ref="J47:M47"/>
    <mergeCell ref="A48:C48"/>
    <mergeCell ref="D48:E48"/>
    <mergeCell ref="F48:G48"/>
    <mergeCell ref="H48:I48"/>
    <mergeCell ref="J48:M48"/>
    <mergeCell ref="J45:M45"/>
    <mergeCell ref="A46:C46"/>
    <mergeCell ref="D46:E46"/>
    <mergeCell ref="F46:G46"/>
    <mergeCell ref="H46:I46"/>
    <mergeCell ref="J46:M46"/>
    <mergeCell ref="A44:C44"/>
    <mergeCell ref="D44:E44"/>
    <mergeCell ref="F44:G44"/>
    <mergeCell ref="H44:I44"/>
    <mergeCell ref="A45:C45"/>
    <mergeCell ref="D45:E45"/>
    <mergeCell ref="F45:G45"/>
    <mergeCell ref="H45:I45"/>
    <mergeCell ref="A42:C42"/>
    <mergeCell ref="D42:E42"/>
    <mergeCell ref="F42:G42"/>
    <mergeCell ref="H42:I42"/>
    <mergeCell ref="J42:M42"/>
    <mergeCell ref="A43:C43"/>
    <mergeCell ref="D43:E43"/>
    <mergeCell ref="F43:G43"/>
    <mergeCell ref="H43:I43"/>
    <mergeCell ref="J43:M44"/>
    <mergeCell ref="A40:C40"/>
    <mergeCell ref="D40:E40"/>
    <mergeCell ref="F40:G40"/>
    <mergeCell ref="H40:I40"/>
    <mergeCell ref="J40:M40"/>
    <mergeCell ref="A41:C41"/>
    <mergeCell ref="D41:E41"/>
    <mergeCell ref="F41:G41"/>
    <mergeCell ref="H41:I41"/>
    <mergeCell ref="J41:M41"/>
    <mergeCell ref="A38:C38"/>
    <mergeCell ref="D38:E38"/>
    <mergeCell ref="F38:G38"/>
    <mergeCell ref="H38:I38"/>
    <mergeCell ref="J38:M38"/>
    <mergeCell ref="A39:C39"/>
    <mergeCell ref="D39:E39"/>
    <mergeCell ref="F39:G39"/>
    <mergeCell ref="H39:I39"/>
    <mergeCell ref="J39:M39"/>
    <mergeCell ref="J36:M36"/>
    <mergeCell ref="A37:C37"/>
    <mergeCell ref="D37:E37"/>
    <mergeCell ref="F37:G37"/>
    <mergeCell ref="H37:I37"/>
    <mergeCell ref="J37:M37"/>
    <mergeCell ref="A35:C35"/>
    <mergeCell ref="D35:E35"/>
    <mergeCell ref="F35:G35"/>
    <mergeCell ref="H35:I35"/>
    <mergeCell ref="A36:C36"/>
    <mergeCell ref="D36:E36"/>
    <mergeCell ref="F36:G36"/>
    <mergeCell ref="H36:I36"/>
    <mergeCell ref="A33:C33"/>
    <mergeCell ref="D33:E33"/>
    <mergeCell ref="F33:G33"/>
    <mergeCell ref="H33:I33"/>
    <mergeCell ref="J33:M33"/>
    <mergeCell ref="A34:C34"/>
    <mergeCell ref="D34:E34"/>
    <mergeCell ref="F34:G34"/>
    <mergeCell ref="H34:I34"/>
    <mergeCell ref="J34:M35"/>
    <mergeCell ref="A31:C31"/>
    <mergeCell ref="D31:E31"/>
    <mergeCell ref="F31:G31"/>
    <mergeCell ref="H31:I31"/>
    <mergeCell ref="J31:M31"/>
    <mergeCell ref="A32:C32"/>
    <mergeCell ref="D32:E32"/>
    <mergeCell ref="F32:G32"/>
    <mergeCell ref="H32:I32"/>
    <mergeCell ref="J32:M32"/>
    <mergeCell ref="A29:C29"/>
    <mergeCell ref="D29:E29"/>
    <mergeCell ref="F29:G29"/>
    <mergeCell ref="H29:I29"/>
    <mergeCell ref="J29:M29"/>
    <mergeCell ref="A30:C30"/>
    <mergeCell ref="D30:E30"/>
    <mergeCell ref="F30:G30"/>
    <mergeCell ref="H30:I30"/>
    <mergeCell ref="J30:M30"/>
    <mergeCell ref="A27:C27"/>
    <mergeCell ref="D27:E27"/>
    <mergeCell ref="F27:G27"/>
    <mergeCell ref="H27:I27"/>
    <mergeCell ref="J27:M27"/>
    <mergeCell ref="A28:C28"/>
    <mergeCell ref="D28:E28"/>
    <mergeCell ref="F28:G28"/>
    <mergeCell ref="H28:I28"/>
    <mergeCell ref="J28:M28"/>
    <mergeCell ref="A1:M1"/>
    <mergeCell ref="M10:M11"/>
    <mergeCell ref="M19:M20"/>
    <mergeCell ref="J23:K23"/>
    <mergeCell ref="A24:M24"/>
    <mergeCell ref="A26:C26"/>
    <mergeCell ref="D26:E26"/>
    <mergeCell ref="F26:G26"/>
    <mergeCell ref="H26:I26"/>
    <mergeCell ref="J26:M26"/>
  </mergeCells>
  <conditionalFormatting sqref="D52:G53 D46:G48 K47:M48 D49:E50 K37:M39 J36:J43 J45 K28:M30 J28:J34 D28:G35 F49:F51 D51 D37:G44 M13 M4 J47:J52">
    <cfRule type="cellIs" dxfId="3" priority="2" stopIfTrue="1" operator="notEqual">
      <formula>0</formula>
    </cfRule>
  </conditionalFormatting>
  <conditionalFormatting sqref="D45:I45 D27:I27 D36:I36 H28:I35 H46:I53 H37:I44">
    <cfRule type="cellIs" dxfId="2" priority="3" stopIfTrue="1" operator="notEqual">
      <formula>0</formula>
    </cfRule>
  </conditionalFormatting>
  <conditionalFormatting sqref="M21:M22 M12 M5:M9 M14:M18 B4:L22">
    <cfRule type="cellIs" dxfId="1" priority="4" stopIfTrue="1" operator="notEqual">
      <formula>0</formula>
    </cfRule>
  </conditionalFormatting>
  <conditionalFormatting sqref="J46:M46">
    <cfRule type="cellIs" dxfId="0" priority="1" stopIfTrue="1" operator="notEqual">
      <formula>0</formula>
    </cfRule>
  </conditionalFormatting>
  <pageMargins left="0.5" right="0.25" top="0.25" bottom="0.25" header="0" footer="0.2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XT.05-06</vt:lpstr>
      <vt:lpstr>XT.06-07</vt:lpstr>
      <vt:lpstr>XT.07-08</vt:lpstr>
      <vt:lpstr>XT.08-09</vt:lpstr>
      <vt:lpstr>XT.09-10</vt:lpstr>
      <vt:lpstr>XT.10-11</vt:lpstr>
      <vt:lpstr>XT.11-12</vt:lpstr>
      <vt:lpstr>XT_12-13</vt:lpstr>
      <vt:lpstr>XT_13-14</vt:lpstr>
      <vt:lpstr>XT_14-15</vt:lpstr>
      <vt:lpstr>XT_15-16</vt:lpstr>
      <vt:lpstr>XT_16-17</vt:lpstr>
      <vt:lpstr>XT_17-18</vt:lpstr>
      <vt:lpstr>TNH_18-19</vt:lpstr>
      <vt:lpstr>TNH_19-20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2019-08-20T04:18:26Z</cp:lastPrinted>
  <dcterms:created xsi:type="dcterms:W3CDTF">2013-04-24T18:21:02Z</dcterms:created>
  <dcterms:modified xsi:type="dcterms:W3CDTF">2019-12-04T08:30:03Z</dcterms:modified>
</cp:coreProperties>
</file>